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4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5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16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7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8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19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20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50" yWindow="90" windowWidth="21840" windowHeight="7530" tabRatio="841" firstSheet="12" activeTab="18"/>
  </bookViews>
  <sheets>
    <sheet name="Sub-Bacia 70" sheetId="1" r:id="rId1"/>
    <sheet name="Sub-Bacia 71" sheetId="2" r:id="rId2"/>
    <sheet name="Sub-Bacia 72" sheetId="3" r:id="rId3"/>
    <sheet name="Sub-Bacia 73" sheetId="4" r:id="rId4"/>
    <sheet name="Sub-Bacia 74" sheetId="5" r:id="rId5"/>
    <sheet name="Sub-Bacia 75" sheetId="6" r:id="rId6"/>
    <sheet name="Sub-Bacia 76" sheetId="7" r:id="rId7"/>
    <sheet name="Sub-Bacia 77" sheetId="8" r:id="rId8"/>
    <sheet name="Sub-Bacia 80" sheetId="10" r:id="rId9"/>
    <sheet name="Sub-Bacia 81" sheetId="11" r:id="rId10"/>
    <sheet name="Sub-Bacia 82" sheetId="12" r:id="rId11"/>
    <sheet name="Sub-Bacia 83" sheetId="13" r:id="rId12"/>
    <sheet name="Sub-Bacia 84" sheetId="14" r:id="rId13"/>
    <sheet name="Sub-Bacia 85" sheetId="15" r:id="rId14"/>
    <sheet name="Sub-Bacia 86" sheetId="16" r:id="rId15"/>
    <sheet name="Sub-Bacia 87" sheetId="17" r:id="rId16"/>
    <sheet name="Sub-Bacia 88" sheetId="18" r:id="rId17"/>
    <sheet name="Resumo Bacia 7" sheetId="19" r:id="rId18"/>
    <sheet name="Resumo Bacia 8" sheetId="20" r:id="rId19"/>
    <sheet name="ARCGIS" sheetId="21" r:id="rId20"/>
    <sheet name="Tabelas - Rios_Referências" sheetId="22" r:id="rId21"/>
  </sheets>
  <externalReferences>
    <externalReference r:id="rId22"/>
  </externalReferences>
  <definedNames>
    <definedName name="_xlnm._FilterDatabase" localSheetId="18" hidden="1">'Resumo Bacia 8'!$S$1:$AZ$2</definedName>
  </definedNames>
  <calcPr calcId="145621"/>
</workbook>
</file>

<file path=xl/calcChain.xml><?xml version="1.0" encoding="utf-8"?>
<calcChain xmlns="http://schemas.openxmlformats.org/spreadsheetml/2006/main">
  <c r="AV11" i="20" l="1"/>
  <c r="AU11" i="20"/>
  <c r="AT11" i="20"/>
  <c r="AS11" i="20"/>
  <c r="AR11" i="20"/>
  <c r="AQ11" i="20"/>
  <c r="AV10" i="20"/>
  <c r="AU10" i="20"/>
  <c r="AT10" i="20"/>
  <c r="AS10" i="20"/>
  <c r="AR10" i="20"/>
  <c r="AQ10" i="20"/>
  <c r="AV9" i="20"/>
  <c r="AU9" i="20"/>
  <c r="AT9" i="20"/>
  <c r="AS9" i="20"/>
  <c r="AR9" i="20"/>
  <c r="AQ9" i="20"/>
  <c r="AV8" i="20"/>
  <c r="AU8" i="20"/>
  <c r="AT8" i="20"/>
  <c r="AS8" i="20"/>
  <c r="AR8" i="20"/>
  <c r="AQ8" i="20"/>
  <c r="AV7" i="20"/>
  <c r="AU7" i="20"/>
  <c r="AT7" i="20"/>
  <c r="AS7" i="20"/>
  <c r="AR7" i="20"/>
  <c r="AQ7" i="20"/>
  <c r="AV6" i="20"/>
  <c r="AU6" i="20"/>
  <c r="AT6" i="20"/>
  <c r="AS6" i="20"/>
  <c r="AR6" i="20"/>
  <c r="AQ6" i="20"/>
  <c r="AV5" i="20"/>
  <c r="AU5" i="20"/>
  <c r="AT5" i="20"/>
  <c r="AS5" i="20"/>
  <c r="AR5" i="20"/>
  <c r="AQ5" i="20"/>
  <c r="AV4" i="20"/>
  <c r="AU4" i="20"/>
  <c r="AT4" i="20"/>
  <c r="AS4" i="20"/>
  <c r="AR4" i="20"/>
  <c r="AQ4" i="20"/>
  <c r="AV3" i="20"/>
  <c r="AU3" i="20"/>
  <c r="AT3" i="20"/>
  <c r="AS3" i="20"/>
  <c r="AR3" i="20"/>
  <c r="AQ3" i="20"/>
  <c r="AQ7" i="19"/>
  <c r="AR7" i="19"/>
  <c r="AS7" i="19"/>
  <c r="AT7" i="19"/>
  <c r="AU7" i="19"/>
  <c r="AV7" i="19"/>
  <c r="AQ8" i="19"/>
  <c r="AR8" i="19"/>
  <c r="AS8" i="19"/>
  <c r="AT8" i="19"/>
  <c r="AU8" i="19"/>
  <c r="AV8" i="19"/>
  <c r="AQ9" i="19"/>
  <c r="AR9" i="19"/>
  <c r="AS9" i="19"/>
  <c r="AT9" i="19"/>
  <c r="AU9" i="19"/>
  <c r="AV9" i="19"/>
  <c r="AQ10" i="19"/>
  <c r="AR10" i="19"/>
  <c r="AS10" i="19"/>
  <c r="AT10" i="19"/>
  <c r="AU10" i="19"/>
  <c r="AV10" i="19"/>
  <c r="AQ11" i="19"/>
  <c r="AR11" i="19"/>
  <c r="AS11" i="19"/>
  <c r="AT11" i="19"/>
  <c r="AU11" i="19"/>
  <c r="AV11" i="19"/>
  <c r="AQ6" i="19"/>
  <c r="AR6" i="19"/>
  <c r="AS6" i="19"/>
  <c r="AT6" i="19"/>
  <c r="AU6" i="19"/>
  <c r="AV6" i="19"/>
  <c r="AQ5" i="19"/>
  <c r="AR5" i="19"/>
  <c r="AS5" i="19"/>
  <c r="AT5" i="19"/>
  <c r="AU5" i="19"/>
  <c r="AV5" i="19"/>
  <c r="AQ4" i="19"/>
  <c r="AR4" i="19"/>
  <c r="AS4" i="19"/>
  <c r="AT4" i="19"/>
  <c r="AU4" i="19"/>
  <c r="AV4" i="19"/>
  <c r="AR3" i="19"/>
  <c r="AS3" i="19"/>
  <c r="AT3" i="19"/>
  <c r="AU3" i="19"/>
  <c r="AV3" i="19"/>
  <c r="AQ3" i="19"/>
  <c r="AY3" i="19"/>
  <c r="AZ11" i="20"/>
  <c r="AY11" i="20"/>
  <c r="AZ10" i="20"/>
  <c r="AY10" i="20"/>
  <c r="AZ9" i="20"/>
  <c r="AY9" i="20"/>
  <c r="AZ8" i="20"/>
  <c r="AY8" i="20"/>
  <c r="AZ7" i="20"/>
  <c r="AY7" i="20"/>
  <c r="AZ6" i="20"/>
  <c r="AY6" i="20"/>
  <c r="AZ5" i="20"/>
  <c r="AY5" i="20"/>
  <c r="AZ4" i="20"/>
  <c r="AY4" i="20"/>
  <c r="AZ3" i="20"/>
  <c r="AY3" i="20"/>
  <c r="AZ11" i="19"/>
  <c r="AZ10" i="19"/>
  <c r="AZ9" i="19"/>
  <c r="AZ8" i="19"/>
  <c r="AZ7" i="19"/>
  <c r="AZ6" i="19"/>
  <c r="AZ5" i="19"/>
  <c r="AZ4" i="19"/>
  <c r="AZ3" i="19"/>
  <c r="AY11" i="19"/>
  <c r="AY10" i="19"/>
  <c r="AY9" i="19"/>
  <c r="AY8" i="19"/>
  <c r="AY7" i="19"/>
  <c r="AY6" i="19"/>
  <c r="AY5" i="19"/>
  <c r="AY4" i="19"/>
  <c r="X10" i="20"/>
  <c r="X11" i="20"/>
  <c r="X9" i="20"/>
  <c r="X8" i="20"/>
  <c r="X7" i="20"/>
  <c r="X6" i="20"/>
  <c r="X5" i="20"/>
  <c r="X3" i="20"/>
  <c r="Y9" i="20"/>
  <c r="Y8" i="20"/>
  <c r="Y6" i="20"/>
  <c r="Y4" i="20"/>
  <c r="X4" i="20"/>
  <c r="Y9" i="19"/>
  <c r="Y4" i="19"/>
  <c r="Y3" i="19"/>
  <c r="X6" i="19"/>
  <c r="X7" i="19"/>
  <c r="X8" i="19"/>
  <c r="X9" i="19"/>
  <c r="X10" i="19"/>
  <c r="X11" i="19"/>
  <c r="X5" i="19"/>
  <c r="X4" i="19"/>
  <c r="X3" i="19"/>
  <c r="Y12" i="20" l="1"/>
  <c r="AX13" i="19"/>
  <c r="AW13" i="19"/>
  <c r="AJ13" i="19"/>
  <c r="T13" i="19"/>
  <c r="AX12" i="19"/>
  <c r="AW12" i="19"/>
  <c r="AJ12" i="19"/>
  <c r="AC12" i="19"/>
  <c r="AB12" i="19"/>
  <c r="AA12" i="19"/>
  <c r="Z12" i="19"/>
  <c r="Y12" i="19"/>
  <c r="X12" i="19"/>
  <c r="W12" i="19"/>
  <c r="V12" i="19"/>
  <c r="U12" i="19"/>
  <c r="T12" i="19"/>
  <c r="AX13" i="20"/>
  <c r="AX12" i="20"/>
  <c r="AW13" i="20"/>
  <c r="AW12" i="20"/>
  <c r="AJ13" i="20"/>
  <c r="AJ12" i="20"/>
  <c r="V12" i="20"/>
  <c r="U12" i="20"/>
  <c r="W12" i="20"/>
  <c r="X12" i="20"/>
  <c r="Z12" i="20"/>
  <c r="AA12" i="20"/>
  <c r="AB12" i="20"/>
  <c r="AC12" i="20"/>
  <c r="T13" i="20"/>
  <c r="T12" i="20"/>
  <c r="V24" i="15" l="1"/>
  <c r="W24" i="15"/>
  <c r="X24" i="15"/>
  <c r="Y24" i="15"/>
  <c r="Z24" i="15"/>
  <c r="T24" i="15"/>
  <c r="U24" i="15"/>
  <c r="AA23" i="15"/>
  <c r="AB23" i="15"/>
  <c r="AC23" i="15"/>
  <c r="AD23" i="15"/>
  <c r="S23" i="15"/>
  <c r="T35" i="17"/>
  <c r="U35" i="17"/>
  <c r="V35" i="17"/>
  <c r="W35" i="17"/>
  <c r="AC35" i="17"/>
  <c r="AD35" i="17"/>
  <c r="S35" i="17"/>
  <c r="AI30" i="17"/>
  <c r="T33" i="17"/>
  <c r="Z22" i="18"/>
  <c r="AA22" i="18"/>
  <c r="AB22" i="18"/>
  <c r="AC22" i="18"/>
  <c r="AD22" i="18"/>
  <c r="S22" i="18"/>
  <c r="U22" i="18"/>
  <c r="T22" i="18"/>
  <c r="W21" i="18"/>
  <c r="X21" i="18"/>
  <c r="Y21" i="18"/>
  <c r="V21" i="18"/>
  <c r="Z34" i="17" l="1"/>
  <c r="AA34" i="17"/>
  <c r="AB34" i="17"/>
  <c r="X34" i="17"/>
  <c r="Y34" i="17"/>
  <c r="AR31" i="20" l="1"/>
  <c r="AR35" i="20" l="1"/>
  <c r="AR39" i="20"/>
  <c r="AR38" i="20"/>
  <c r="AR37" i="20"/>
  <c r="AR36" i="20"/>
  <c r="AR34" i="20"/>
  <c r="AR33" i="20"/>
  <c r="AR32" i="20"/>
  <c r="AR29" i="19"/>
  <c r="AR28" i="19"/>
  <c r="AR32" i="19"/>
  <c r="AR26" i="19"/>
  <c r="AR25" i="19"/>
  <c r="AR27" i="19"/>
  <c r="AR30" i="19"/>
  <c r="AR31" i="19"/>
  <c r="AR33" i="19"/>
  <c r="B12" i="20" l="1"/>
  <c r="F3" i="20"/>
  <c r="B13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C11" i="20"/>
  <c r="D11" i="20" s="1"/>
  <c r="E11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C10" i="20"/>
  <c r="D10" i="20" s="1"/>
  <c r="E10" i="20"/>
  <c r="Q9" i="20"/>
  <c r="P9" i="20"/>
  <c r="O9" i="20"/>
  <c r="N9" i="20"/>
  <c r="M9" i="20"/>
  <c r="L9" i="20"/>
  <c r="K9" i="20"/>
  <c r="J9" i="20"/>
  <c r="I9" i="20"/>
  <c r="H9" i="20"/>
  <c r="G9" i="20"/>
  <c r="F9" i="20"/>
  <c r="C9" i="20"/>
  <c r="D9" i="20" s="1"/>
  <c r="E9" i="20"/>
  <c r="Q8" i="20"/>
  <c r="P8" i="20"/>
  <c r="O8" i="20"/>
  <c r="N8" i="20"/>
  <c r="M8" i="20"/>
  <c r="L8" i="20"/>
  <c r="K8" i="20"/>
  <c r="J8" i="20"/>
  <c r="I8" i="20"/>
  <c r="H8" i="20"/>
  <c r="G8" i="20"/>
  <c r="F8" i="20"/>
  <c r="C8" i="20"/>
  <c r="D8" i="20" s="1"/>
  <c r="E8" i="20"/>
  <c r="Q7" i="20"/>
  <c r="P7" i="20"/>
  <c r="O7" i="20"/>
  <c r="N7" i="20"/>
  <c r="M7" i="20"/>
  <c r="L7" i="20"/>
  <c r="K7" i="20"/>
  <c r="J7" i="20"/>
  <c r="I7" i="20"/>
  <c r="H7" i="20"/>
  <c r="G7" i="20"/>
  <c r="F7" i="20"/>
  <c r="C7" i="20"/>
  <c r="D7" i="20" s="1"/>
  <c r="E7" i="20"/>
  <c r="Q6" i="20"/>
  <c r="P6" i="20"/>
  <c r="O6" i="20"/>
  <c r="N6" i="20"/>
  <c r="M6" i="20"/>
  <c r="L6" i="20"/>
  <c r="K6" i="20"/>
  <c r="J6" i="20"/>
  <c r="I6" i="20"/>
  <c r="H6" i="20"/>
  <c r="G6" i="20"/>
  <c r="F6" i="20"/>
  <c r="C6" i="20"/>
  <c r="D6" i="20" s="1"/>
  <c r="E6" i="20"/>
  <c r="Q5" i="20"/>
  <c r="P5" i="20"/>
  <c r="O5" i="20"/>
  <c r="N5" i="20"/>
  <c r="M5" i="20"/>
  <c r="L5" i="20"/>
  <c r="K5" i="20"/>
  <c r="J5" i="20"/>
  <c r="I5" i="20"/>
  <c r="H5" i="20"/>
  <c r="G5" i="20"/>
  <c r="F5" i="20"/>
  <c r="C5" i="20"/>
  <c r="D5" i="20" s="1"/>
  <c r="E5" i="20"/>
  <c r="Q4" i="20"/>
  <c r="P4" i="20"/>
  <c r="O4" i="20"/>
  <c r="N4" i="20"/>
  <c r="M4" i="20"/>
  <c r="L4" i="20"/>
  <c r="K4" i="20"/>
  <c r="J4" i="20"/>
  <c r="I4" i="20"/>
  <c r="H4" i="20"/>
  <c r="G4" i="20"/>
  <c r="F4" i="20"/>
  <c r="C4" i="20"/>
  <c r="D4" i="20" s="1"/>
  <c r="E4" i="20"/>
  <c r="Q3" i="20"/>
  <c r="Q12" i="20" s="1"/>
  <c r="P3" i="20"/>
  <c r="O3" i="20"/>
  <c r="N3" i="20"/>
  <c r="M3" i="20"/>
  <c r="M12" i="20" s="1"/>
  <c r="L3" i="20"/>
  <c r="K3" i="20"/>
  <c r="J3" i="20"/>
  <c r="I3" i="20"/>
  <c r="I12" i="20" s="1"/>
  <c r="H3" i="20"/>
  <c r="G3" i="20"/>
  <c r="C3" i="20"/>
  <c r="E3" i="20"/>
  <c r="B12" i="19"/>
  <c r="B11" i="19"/>
  <c r="AL17" i="18"/>
  <c r="E12" i="20" l="1"/>
  <c r="C33" i="20"/>
  <c r="C12" i="20"/>
  <c r="J12" i="20"/>
  <c r="N12" i="20"/>
  <c r="G12" i="20"/>
  <c r="K12" i="20"/>
  <c r="O12" i="20"/>
  <c r="H12" i="20"/>
  <c r="L12" i="20"/>
  <c r="P12" i="20"/>
  <c r="F12" i="20"/>
  <c r="C13" i="20"/>
  <c r="C30" i="20"/>
  <c r="C32" i="20"/>
  <c r="D3" i="20"/>
  <c r="C29" i="20"/>
  <c r="C31" i="20"/>
  <c r="D12" i="20"/>
  <c r="G10" i="19"/>
  <c r="H10" i="19"/>
  <c r="I10" i="19"/>
  <c r="J10" i="19"/>
  <c r="K10" i="19"/>
  <c r="L10" i="19"/>
  <c r="M10" i="19"/>
  <c r="N10" i="19"/>
  <c r="O10" i="19"/>
  <c r="P10" i="19"/>
  <c r="Q10" i="19"/>
  <c r="G9" i="19"/>
  <c r="H9" i="19"/>
  <c r="I9" i="19"/>
  <c r="J9" i="19"/>
  <c r="K9" i="19"/>
  <c r="L9" i="19"/>
  <c r="M9" i="19"/>
  <c r="N9" i="19"/>
  <c r="O9" i="19"/>
  <c r="P9" i="19"/>
  <c r="Q9" i="19"/>
  <c r="Q8" i="19"/>
  <c r="G8" i="19"/>
  <c r="H8" i="19"/>
  <c r="I8" i="19"/>
  <c r="J8" i="19"/>
  <c r="K8" i="19"/>
  <c r="L8" i="19"/>
  <c r="M8" i="19"/>
  <c r="N8" i="19"/>
  <c r="O8" i="19"/>
  <c r="P8" i="19"/>
  <c r="G6" i="19"/>
  <c r="H6" i="19"/>
  <c r="I6" i="19"/>
  <c r="J6" i="19"/>
  <c r="K6" i="19"/>
  <c r="L6" i="19"/>
  <c r="M6" i="19"/>
  <c r="N6" i="19"/>
  <c r="O6" i="19"/>
  <c r="P6" i="19"/>
  <c r="Q6" i="19"/>
  <c r="G7" i="19"/>
  <c r="H7" i="19"/>
  <c r="I7" i="19"/>
  <c r="J7" i="19"/>
  <c r="K7" i="19"/>
  <c r="L7" i="19"/>
  <c r="M7" i="19"/>
  <c r="N7" i="19"/>
  <c r="O7" i="19"/>
  <c r="P7" i="19"/>
  <c r="Q7" i="19"/>
  <c r="G5" i="19"/>
  <c r="H5" i="19"/>
  <c r="I5" i="19"/>
  <c r="J5" i="19"/>
  <c r="K5" i="19"/>
  <c r="L5" i="19"/>
  <c r="M5" i="19"/>
  <c r="N5" i="19"/>
  <c r="O5" i="19"/>
  <c r="P5" i="19"/>
  <c r="Q5" i="19"/>
  <c r="G4" i="19"/>
  <c r="H4" i="19"/>
  <c r="I4" i="19"/>
  <c r="J4" i="19"/>
  <c r="K4" i="19"/>
  <c r="L4" i="19"/>
  <c r="M4" i="19"/>
  <c r="N4" i="19"/>
  <c r="O4" i="19"/>
  <c r="P4" i="19"/>
  <c r="Q4" i="19"/>
  <c r="F10" i="19"/>
  <c r="F9" i="19"/>
  <c r="F8" i="19"/>
  <c r="F7" i="19"/>
  <c r="F6" i="19"/>
  <c r="F5" i="19"/>
  <c r="F4" i="19"/>
  <c r="H3" i="19"/>
  <c r="I3" i="19"/>
  <c r="J3" i="19"/>
  <c r="K3" i="19"/>
  <c r="L3" i="19"/>
  <c r="M3" i="19"/>
  <c r="N3" i="19"/>
  <c r="O3" i="19"/>
  <c r="P3" i="19"/>
  <c r="Q3" i="19"/>
  <c r="G3" i="19"/>
  <c r="F3" i="19"/>
  <c r="C10" i="19"/>
  <c r="D10" i="19" s="1"/>
  <c r="C9" i="19"/>
  <c r="D9" i="19" s="1"/>
  <c r="C7" i="19"/>
  <c r="D7" i="19" s="1"/>
  <c r="C6" i="19"/>
  <c r="D6" i="19" s="1"/>
  <c r="C5" i="19"/>
  <c r="D5" i="19" s="1"/>
  <c r="C4" i="19"/>
  <c r="D4" i="19" s="1"/>
  <c r="C8" i="19"/>
  <c r="D8" i="19" s="1"/>
  <c r="C3" i="19"/>
  <c r="D3" i="19" s="1"/>
  <c r="E3" i="19"/>
  <c r="E5" i="19"/>
  <c r="E8" i="19"/>
  <c r="E7" i="19"/>
  <c r="E10" i="19"/>
  <c r="E9" i="19"/>
  <c r="E4" i="19"/>
  <c r="E6" i="19"/>
  <c r="C12" i="19" l="1"/>
  <c r="G11" i="19"/>
  <c r="Q11" i="19"/>
  <c r="O11" i="19"/>
  <c r="M11" i="19"/>
  <c r="K11" i="19"/>
  <c r="I11" i="19"/>
  <c r="C28" i="19"/>
  <c r="C27" i="19"/>
  <c r="C25" i="19"/>
  <c r="F11" i="19"/>
  <c r="C29" i="19"/>
  <c r="C26" i="19"/>
  <c r="E11" i="19"/>
  <c r="C11" i="19"/>
  <c r="D11" i="19" s="1"/>
  <c r="P11" i="19"/>
  <c r="N11" i="19"/>
  <c r="L11" i="19"/>
  <c r="J11" i="19"/>
  <c r="H11" i="19"/>
  <c r="T19" i="12"/>
  <c r="U19" i="12"/>
  <c r="V19" i="12"/>
  <c r="W19" i="12"/>
  <c r="X19" i="12"/>
  <c r="Y19" i="12"/>
  <c r="Z19" i="12"/>
  <c r="AA19" i="12"/>
  <c r="AB19" i="12"/>
  <c r="AC19" i="12"/>
  <c r="AD19" i="12"/>
  <c r="S19" i="12"/>
  <c r="T43" i="11"/>
  <c r="U43" i="11"/>
  <c r="AA43" i="11"/>
  <c r="AB43" i="11"/>
  <c r="AC43" i="11"/>
  <c r="AD43" i="11"/>
  <c r="S43" i="11"/>
  <c r="S42" i="11"/>
  <c r="T24" i="18" l="1"/>
  <c r="U24" i="18"/>
  <c r="V24" i="18"/>
  <c r="W24" i="18"/>
  <c r="X24" i="18"/>
  <c r="Y24" i="18"/>
  <c r="Z24" i="18"/>
  <c r="AA24" i="18"/>
  <c r="AB24" i="18"/>
  <c r="AC24" i="18"/>
  <c r="AD24" i="18"/>
  <c r="S24" i="18"/>
  <c r="T23" i="18"/>
  <c r="U23" i="18"/>
  <c r="V23" i="18"/>
  <c r="W23" i="18"/>
  <c r="X23" i="18"/>
  <c r="Y23" i="18"/>
  <c r="Z23" i="18"/>
  <c r="AA23" i="18"/>
  <c r="AB23" i="18"/>
  <c r="AC23" i="18"/>
  <c r="AD23" i="18"/>
  <c r="S23" i="18"/>
  <c r="T19" i="18"/>
  <c r="U19" i="18"/>
  <c r="V19" i="18"/>
  <c r="W19" i="18"/>
  <c r="X19" i="18"/>
  <c r="Y19" i="18"/>
  <c r="Z19" i="18"/>
  <c r="AA19" i="18"/>
  <c r="AB19" i="18"/>
  <c r="AC19" i="18"/>
  <c r="AD19" i="18"/>
  <c r="S19" i="18"/>
  <c r="T18" i="18"/>
  <c r="U18" i="18"/>
  <c r="V18" i="18"/>
  <c r="W18" i="18"/>
  <c r="X18" i="18"/>
  <c r="Y18" i="18"/>
  <c r="Z18" i="18"/>
  <c r="AA18" i="18"/>
  <c r="AB18" i="18"/>
  <c r="AC18" i="18"/>
  <c r="AD18" i="18"/>
  <c r="S18" i="18"/>
  <c r="T17" i="18"/>
  <c r="U17" i="18"/>
  <c r="V17" i="18"/>
  <c r="W17" i="18"/>
  <c r="X17" i="18"/>
  <c r="Y17" i="18"/>
  <c r="Z17" i="18"/>
  <c r="AA17" i="18"/>
  <c r="AB17" i="18"/>
  <c r="AC17" i="18"/>
  <c r="AD17" i="18"/>
  <c r="S17" i="18"/>
  <c r="T37" i="17"/>
  <c r="U37" i="17"/>
  <c r="V37" i="17"/>
  <c r="W37" i="17"/>
  <c r="X37" i="17"/>
  <c r="Y37" i="17"/>
  <c r="Z37" i="17"/>
  <c r="AA37" i="17"/>
  <c r="AB37" i="17"/>
  <c r="AC37" i="17"/>
  <c r="AD37" i="17"/>
  <c r="S37" i="17"/>
  <c r="AD36" i="17"/>
  <c r="T36" i="17"/>
  <c r="U36" i="17"/>
  <c r="V36" i="17"/>
  <c r="W36" i="17"/>
  <c r="X36" i="17"/>
  <c r="Y36" i="17"/>
  <c r="Z36" i="17"/>
  <c r="AA36" i="17"/>
  <c r="AB36" i="17"/>
  <c r="AC36" i="17"/>
  <c r="S36" i="17"/>
  <c r="T32" i="17"/>
  <c r="U32" i="17"/>
  <c r="V32" i="17"/>
  <c r="W32" i="17"/>
  <c r="X32" i="17"/>
  <c r="Y32" i="17"/>
  <c r="Z32" i="17"/>
  <c r="AA32" i="17"/>
  <c r="AB32" i="17"/>
  <c r="AC32" i="17"/>
  <c r="AD32" i="17"/>
  <c r="S32" i="17"/>
  <c r="T31" i="17"/>
  <c r="U31" i="17"/>
  <c r="V31" i="17"/>
  <c r="W31" i="17"/>
  <c r="X31" i="17"/>
  <c r="Y31" i="17"/>
  <c r="Z31" i="17"/>
  <c r="AA31" i="17"/>
  <c r="AB31" i="17"/>
  <c r="AC31" i="17"/>
  <c r="AD31" i="17"/>
  <c r="S31" i="17"/>
  <c r="T30" i="17"/>
  <c r="U30" i="17"/>
  <c r="V30" i="17"/>
  <c r="W30" i="17"/>
  <c r="X30" i="17"/>
  <c r="Y30" i="17"/>
  <c r="Z30" i="17"/>
  <c r="AA30" i="17"/>
  <c r="AB30" i="17"/>
  <c r="AC30" i="17"/>
  <c r="AD30" i="17"/>
  <c r="S30" i="17"/>
  <c r="T25" i="16"/>
  <c r="U25" i="16"/>
  <c r="V25" i="16"/>
  <c r="W25" i="16"/>
  <c r="X25" i="16"/>
  <c r="Y25" i="16"/>
  <c r="Z25" i="16"/>
  <c r="AA25" i="16"/>
  <c r="AB25" i="16"/>
  <c r="AC25" i="16"/>
  <c r="AD25" i="16"/>
  <c r="S25" i="16"/>
  <c r="T24" i="16"/>
  <c r="U24" i="16"/>
  <c r="V24" i="16"/>
  <c r="W24" i="16"/>
  <c r="X24" i="16"/>
  <c r="Y24" i="16"/>
  <c r="Z24" i="16"/>
  <c r="AA24" i="16"/>
  <c r="AB24" i="16"/>
  <c r="AC24" i="16"/>
  <c r="AD24" i="16"/>
  <c r="S24" i="16"/>
  <c r="T20" i="16"/>
  <c r="U20" i="16"/>
  <c r="V20" i="16"/>
  <c r="W20" i="16"/>
  <c r="X20" i="16"/>
  <c r="Y20" i="16"/>
  <c r="Z20" i="16"/>
  <c r="AA20" i="16"/>
  <c r="AB20" i="16"/>
  <c r="AC20" i="16"/>
  <c r="AD20" i="16"/>
  <c r="S20" i="16"/>
  <c r="T19" i="16"/>
  <c r="U19" i="16"/>
  <c r="V19" i="16"/>
  <c r="W19" i="16"/>
  <c r="X19" i="16"/>
  <c r="Y19" i="16"/>
  <c r="Z19" i="16"/>
  <c r="AA19" i="16"/>
  <c r="AB19" i="16"/>
  <c r="AC19" i="16"/>
  <c r="AD19" i="16"/>
  <c r="S19" i="16"/>
  <c r="T18" i="16"/>
  <c r="U18" i="16"/>
  <c r="V18" i="16"/>
  <c r="W18" i="16"/>
  <c r="X18" i="16"/>
  <c r="Y18" i="16"/>
  <c r="Z18" i="16"/>
  <c r="AA18" i="16"/>
  <c r="AB18" i="16"/>
  <c r="AC18" i="16"/>
  <c r="AD18" i="16"/>
  <c r="S18" i="16"/>
  <c r="T26" i="15"/>
  <c r="U26" i="15"/>
  <c r="V26" i="15"/>
  <c r="W26" i="15"/>
  <c r="X26" i="15"/>
  <c r="Y26" i="15"/>
  <c r="Z26" i="15"/>
  <c r="AA26" i="15"/>
  <c r="AB26" i="15"/>
  <c r="AC26" i="15"/>
  <c r="AD26" i="15"/>
  <c r="S26" i="15"/>
  <c r="T25" i="15"/>
  <c r="U25" i="15"/>
  <c r="V25" i="15"/>
  <c r="W25" i="15"/>
  <c r="X25" i="15"/>
  <c r="Y25" i="15"/>
  <c r="Z25" i="15"/>
  <c r="AA25" i="15"/>
  <c r="AB25" i="15"/>
  <c r="AC25" i="15"/>
  <c r="AD25" i="15"/>
  <c r="S25" i="15"/>
  <c r="T21" i="15"/>
  <c r="U21" i="15"/>
  <c r="V21" i="15"/>
  <c r="W21" i="15"/>
  <c r="X21" i="15"/>
  <c r="Y21" i="15"/>
  <c r="Z21" i="15"/>
  <c r="AA21" i="15"/>
  <c r="AB21" i="15"/>
  <c r="AC21" i="15"/>
  <c r="AD21" i="15"/>
  <c r="S21" i="15"/>
  <c r="T20" i="15"/>
  <c r="U20" i="15"/>
  <c r="V20" i="15"/>
  <c r="W20" i="15"/>
  <c r="X20" i="15"/>
  <c r="Y20" i="15"/>
  <c r="Z20" i="15"/>
  <c r="AA20" i="15"/>
  <c r="AB20" i="15"/>
  <c r="AC20" i="15"/>
  <c r="AD20" i="15"/>
  <c r="S20" i="15"/>
  <c r="T19" i="15"/>
  <c r="U19" i="15"/>
  <c r="V19" i="15"/>
  <c r="W19" i="15"/>
  <c r="X19" i="15"/>
  <c r="Y19" i="15"/>
  <c r="Z19" i="15"/>
  <c r="AA19" i="15"/>
  <c r="AB19" i="15"/>
  <c r="AC19" i="15"/>
  <c r="AD19" i="15"/>
  <c r="S19" i="15"/>
  <c r="AL19" i="15" s="1"/>
  <c r="T31" i="14"/>
  <c r="U31" i="14"/>
  <c r="V31" i="14"/>
  <c r="W31" i="14"/>
  <c r="X31" i="14"/>
  <c r="Y31" i="14"/>
  <c r="Z31" i="14"/>
  <c r="AA31" i="14"/>
  <c r="AB31" i="14"/>
  <c r="AC31" i="14"/>
  <c r="AD31" i="14"/>
  <c r="S31" i="14"/>
  <c r="T30" i="14"/>
  <c r="U30" i="14"/>
  <c r="V30" i="14"/>
  <c r="W30" i="14"/>
  <c r="X30" i="14"/>
  <c r="Y30" i="14"/>
  <c r="Z30" i="14"/>
  <c r="AA30" i="14"/>
  <c r="AB30" i="14"/>
  <c r="AC30" i="14"/>
  <c r="AD30" i="14"/>
  <c r="S30" i="14"/>
  <c r="AD26" i="14"/>
  <c r="T26" i="14"/>
  <c r="U26" i="14"/>
  <c r="V26" i="14"/>
  <c r="W26" i="14"/>
  <c r="X26" i="14"/>
  <c r="Y26" i="14"/>
  <c r="Z26" i="14"/>
  <c r="AA26" i="14"/>
  <c r="AB26" i="14"/>
  <c r="AC26" i="14"/>
  <c r="S26" i="14"/>
  <c r="T25" i="14"/>
  <c r="U25" i="14"/>
  <c r="V25" i="14"/>
  <c r="W25" i="14"/>
  <c r="X25" i="14"/>
  <c r="Y25" i="14"/>
  <c r="Z25" i="14"/>
  <c r="AA25" i="14"/>
  <c r="AB25" i="14"/>
  <c r="AC25" i="14"/>
  <c r="AD25" i="14"/>
  <c r="S25" i="14"/>
  <c r="T24" i="14"/>
  <c r="U24" i="14"/>
  <c r="V24" i="14"/>
  <c r="W24" i="14"/>
  <c r="X24" i="14"/>
  <c r="Y24" i="14"/>
  <c r="Z24" i="14"/>
  <c r="AA24" i="14"/>
  <c r="AB24" i="14"/>
  <c r="AC24" i="14"/>
  <c r="AD24" i="14"/>
  <c r="S24" i="14"/>
  <c r="T35" i="13"/>
  <c r="U35" i="13"/>
  <c r="V35" i="13"/>
  <c r="W35" i="13"/>
  <c r="X35" i="13"/>
  <c r="Y35" i="13"/>
  <c r="Z35" i="13"/>
  <c r="AA35" i="13"/>
  <c r="AB35" i="13"/>
  <c r="AC35" i="13"/>
  <c r="AD35" i="13"/>
  <c r="S35" i="13"/>
  <c r="T34" i="13"/>
  <c r="U34" i="13"/>
  <c r="V34" i="13"/>
  <c r="W34" i="13"/>
  <c r="X34" i="13"/>
  <c r="Y34" i="13"/>
  <c r="Z34" i="13"/>
  <c r="AA34" i="13"/>
  <c r="AB34" i="13"/>
  <c r="AC34" i="13"/>
  <c r="AD34" i="13"/>
  <c r="S34" i="13"/>
  <c r="T30" i="13"/>
  <c r="U30" i="13"/>
  <c r="V30" i="13"/>
  <c r="W30" i="13"/>
  <c r="X30" i="13"/>
  <c r="Y30" i="13"/>
  <c r="Z30" i="13"/>
  <c r="AA30" i="13"/>
  <c r="AB30" i="13"/>
  <c r="AC30" i="13"/>
  <c r="AD30" i="13"/>
  <c r="S30" i="13"/>
  <c r="T29" i="13"/>
  <c r="U29" i="13"/>
  <c r="V29" i="13"/>
  <c r="W29" i="13"/>
  <c r="X29" i="13"/>
  <c r="Y29" i="13"/>
  <c r="Z29" i="13"/>
  <c r="AA29" i="13"/>
  <c r="AB29" i="13"/>
  <c r="AC29" i="13"/>
  <c r="AD29" i="13"/>
  <c r="S29" i="13"/>
  <c r="T28" i="13"/>
  <c r="U28" i="13"/>
  <c r="V28" i="13"/>
  <c r="W28" i="13"/>
  <c r="X28" i="13"/>
  <c r="Y28" i="13"/>
  <c r="Z28" i="13"/>
  <c r="AA28" i="13"/>
  <c r="AB28" i="13"/>
  <c r="AC28" i="13"/>
  <c r="AD28" i="13"/>
  <c r="S28" i="13"/>
  <c r="T23" i="12"/>
  <c r="U23" i="12"/>
  <c r="V23" i="12"/>
  <c r="W23" i="12"/>
  <c r="X23" i="12"/>
  <c r="Y23" i="12"/>
  <c r="Z23" i="12"/>
  <c r="AA23" i="12"/>
  <c r="AB23" i="12"/>
  <c r="AC23" i="12"/>
  <c r="AD23" i="12"/>
  <c r="S23" i="12"/>
  <c r="T22" i="12"/>
  <c r="U22" i="12"/>
  <c r="V22" i="12"/>
  <c r="W22" i="12"/>
  <c r="X22" i="12"/>
  <c r="Y22" i="12"/>
  <c r="Z22" i="12"/>
  <c r="AA22" i="12"/>
  <c r="AB22" i="12"/>
  <c r="AC22" i="12"/>
  <c r="AD22" i="12"/>
  <c r="S22" i="12"/>
  <c r="X18" i="12"/>
  <c r="S18" i="12"/>
  <c r="T18" i="12"/>
  <c r="U18" i="12"/>
  <c r="V18" i="12"/>
  <c r="W18" i="12"/>
  <c r="Y18" i="12"/>
  <c r="Z18" i="12"/>
  <c r="AA18" i="12"/>
  <c r="AB18" i="12"/>
  <c r="AC18" i="12"/>
  <c r="AD18" i="12"/>
  <c r="T17" i="12"/>
  <c r="U17" i="12"/>
  <c r="V17" i="12"/>
  <c r="W17" i="12"/>
  <c r="X17" i="12"/>
  <c r="Y17" i="12"/>
  <c r="Z17" i="12"/>
  <c r="AA17" i="12"/>
  <c r="AB17" i="12"/>
  <c r="AC17" i="12"/>
  <c r="AD17" i="12"/>
  <c r="S17" i="12"/>
  <c r="T16" i="12"/>
  <c r="U16" i="12"/>
  <c r="V16" i="12"/>
  <c r="W16" i="12"/>
  <c r="X16" i="12"/>
  <c r="Y16" i="12"/>
  <c r="Z16" i="12"/>
  <c r="AA16" i="12"/>
  <c r="AB16" i="12"/>
  <c r="AC16" i="12"/>
  <c r="AD16" i="12"/>
  <c r="S16" i="12"/>
  <c r="T46" i="11"/>
  <c r="U46" i="11"/>
  <c r="V46" i="11"/>
  <c r="W46" i="11"/>
  <c r="X46" i="11"/>
  <c r="Y46" i="11"/>
  <c r="Z46" i="11"/>
  <c r="AA46" i="11"/>
  <c r="AB46" i="11"/>
  <c r="AC46" i="11"/>
  <c r="AD46" i="11"/>
  <c r="S46" i="11"/>
  <c r="T45" i="11"/>
  <c r="U45" i="11"/>
  <c r="V45" i="11"/>
  <c r="W45" i="11"/>
  <c r="X45" i="11"/>
  <c r="Y45" i="11"/>
  <c r="Z45" i="11"/>
  <c r="AA45" i="11"/>
  <c r="AB45" i="11"/>
  <c r="AC45" i="11"/>
  <c r="AD45" i="11"/>
  <c r="S45" i="11"/>
  <c r="T41" i="11"/>
  <c r="U41" i="11"/>
  <c r="V41" i="11"/>
  <c r="W41" i="11"/>
  <c r="X41" i="11"/>
  <c r="Y41" i="11"/>
  <c r="Z41" i="11"/>
  <c r="AA41" i="11"/>
  <c r="AB41" i="11"/>
  <c r="AC41" i="11"/>
  <c r="AD41" i="11"/>
  <c r="S41" i="11"/>
  <c r="T40" i="11"/>
  <c r="U40" i="11"/>
  <c r="V40" i="11"/>
  <c r="W40" i="11"/>
  <c r="X40" i="11"/>
  <c r="Y40" i="11"/>
  <c r="Z40" i="11"/>
  <c r="AA40" i="11"/>
  <c r="AB40" i="11"/>
  <c r="AC40" i="11"/>
  <c r="AD40" i="11"/>
  <c r="S40" i="11"/>
  <c r="T39" i="11"/>
  <c r="U39" i="11"/>
  <c r="V39" i="11"/>
  <c r="W39" i="11"/>
  <c r="X39" i="11"/>
  <c r="Y39" i="11"/>
  <c r="Z39" i="11"/>
  <c r="AA39" i="11"/>
  <c r="AB39" i="11"/>
  <c r="AC39" i="11"/>
  <c r="AD39" i="11"/>
  <c r="S39" i="11"/>
  <c r="T22" i="10"/>
  <c r="U22" i="10"/>
  <c r="V22" i="10"/>
  <c r="W22" i="10"/>
  <c r="X22" i="10"/>
  <c r="Y22" i="10"/>
  <c r="Z22" i="10"/>
  <c r="AA22" i="10"/>
  <c r="AB22" i="10"/>
  <c r="AC22" i="10"/>
  <c r="AD22" i="10"/>
  <c r="S22" i="10"/>
  <c r="T21" i="10"/>
  <c r="U21" i="10"/>
  <c r="V21" i="10"/>
  <c r="W21" i="10"/>
  <c r="X21" i="10"/>
  <c r="Y21" i="10"/>
  <c r="Z21" i="10"/>
  <c r="AA21" i="10"/>
  <c r="AB21" i="10"/>
  <c r="AC21" i="10"/>
  <c r="AD21" i="10"/>
  <c r="S21" i="10"/>
  <c r="T17" i="10"/>
  <c r="U17" i="10"/>
  <c r="V17" i="10"/>
  <c r="W17" i="10"/>
  <c r="X17" i="10"/>
  <c r="Y17" i="10"/>
  <c r="Z17" i="10"/>
  <c r="AA17" i="10"/>
  <c r="AB17" i="10"/>
  <c r="AC17" i="10"/>
  <c r="AD17" i="10"/>
  <c r="S17" i="10"/>
  <c r="T16" i="10"/>
  <c r="U16" i="10"/>
  <c r="V16" i="10"/>
  <c r="W16" i="10"/>
  <c r="X16" i="10"/>
  <c r="Y16" i="10"/>
  <c r="Z16" i="10"/>
  <c r="AA16" i="10"/>
  <c r="AB16" i="10"/>
  <c r="AC16" i="10"/>
  <c r="AD16" i="10"/>
  <c r="S16" i="10"/>
  <c r="T15" i="10"/>
  <c r="U15" i="10"/>
  <c r="V15" i="10"/>
  <c r="W15" i="10"/>
  <c r="X15" i="10"/>
  <c r="Y15" i="10"/>
  <c r="Z15" i="10"/>
  <c r="AA15" i="10"/>
  <c r="AB15" i="10"/>
  <c r="AC15" i="10"/>
  <c r="AD15" i="10"/>
  <c r="S15" i="10"/>
  <c r="AL18" i="16" l="1"/>
  <c r="AA22" i="16"/>
  <c r="Y22" i="16"/>
  <c r="T22" i="16"/>
  <c r="X23" i="16"/>
  <c r="AL30" i="17"/>
  <c r="S22" i="16"/>
  <c r="U23" i="16"/>
  <c r="AD22" i="16"/>
  <c r="Z22" i="16"/>
  <c r="W23" i="16"/>
  <c r="AC22" i="16"/>
  <c r="V23" i="16"/>
  <c r="AB22" i="16"/>
  <c r="AL24" i="14"/>
  <c r="Z29" i="14"/>
  <c r="AL28" i="13"/>
  <c r="Z33" i="13"/>
  <c r="AL16" i="12"/>
  <c r="Z21" i="12"/>
  <c r="AL39" i="11"/>
  <c r="Z44" i="11"/>
  <c r="W20" i="10"/>
  <c r="AL15" i="10"/>
  <c r="AD28" i="14"/>
  <c r="U28" i="14"/>
  <c r="Y29" i="14"/>
  <c r="AC28" i="14"/>
  <c r="T28" i="14"/>
  <c r="X29" i="14"/>
  <c r="AB28" i="14"/>
  <c r="V29" i="14"/>
  <c r="W29" i="14"/>
  <c r="S28" i="14"/>
  <c r="AA28" i="14"/>
  <c r="AD32" i="13"/>
  <c r="U32" i="13"/>
  <c r="Y33" i="13"/>
  <c r="AC32" i="13"/>
  <c r="T32" i="13"/>
  <c r="X33" i="13"/>
  <c r="AB32" i="13"/>
  <c r="V33" i="13"/>
  <c r="W33" i="13"/>
  <c r="S32" i="13"/>
  <c r="AA32" i="13"/>
  <c r="AD20" i="12"/>
  <c r="U20" i="12"/>
  <c r="Y21" i="12"/>
  <c r="AC20" i="12"/>
  <c r="T20" i="12"/>
  <c r="X21" i="12"/>
  <c r="AB20" i="12"/>
  <c r="V21" i="12"/>
  <c r="W21" i="12"/>
  <c r="S20" i="12"/>
  <c r="AA20" i="12"/>
  <c r="Y44" i="11"/>
  <c r="X44" i="11"/>
  <c r="V44" i="11"/>
  <c r="W44" i="11"/>
  <c r="AD19" i="10"/>
  <c r="V19" i="10"/>
  <c r="Z20" i="10"/>
  <c r="AC19" i="10"/>
  <c r="U19" i="10"/>
  <c r="Y20" i="10"/>
  <c r="AB19" i="10"/>
  <c r="T19" i="10"/>
  <c r="X20" i="10"/>
  <c r="S19" i="10"/>
  <c r="AA19" i="10"/>
  <c r="T13" i="8"/>
  <c r="U13" i="8"/>
  <c r="V13" i="8"/>
  <c r="W13" i="8"/>
  <c r="X13" i="8"/>
  <c r="Y13" i="8"/>
  <c r="Z13" i="8"/>
  <c r="AA13" i="8"/>
  <c r="AB13" i="8"/>
  <c r="AC13" i="8"/>
  <c r="AD13" i="8"/>
  <c r="S13" i="8"/>
  <c r="T12" i="8"/>
  <c r="U12" i="8"/>
  <c r="V12" i="8"/>
  <c r="W12" i="8"/>
  <c r="X12" i="8"/>
  <c r="Y12" i="8"/>
  <c r="Z12" i="8"/>
  <c r="AA12" i="8"/>
  <c r="AB12" i="8"/>
  <c r="AC12" i="8"/>
  <c r="AD12" i="8"/>
  <c r="S12" i="8"/>
  <c r="AJ12" i="8" s="1"/>
  <c r="T8" i="8"/>
  <c r="U8" i="8"/>
  <c r="V8" i="8"/>
  <c r="W8" i="8"/>
  <c r="X8" i="8"/>
  <c r="Y8" i="8"/>
  <c r="Z8" i="8"/>
  <c r="AA8" i="8"/>
  <c r="AB8" i="8"/>
  <c r="AC8" i="8"/>
  <c r="AD8" i="8"/>
  <c r="S8" i="8"/>
  <c r="T7" i="8"/>
  <c r="U7" i="8"/>
  <c r="V7" i="8"/>
  <c r="W7" i="8"/>
  <c r="W14" i="8" s="1"/>
  <c r="W15" i="8" s="1"/>
  <c r="X7" i="8"/>
  <c r="Y7" i="8"/>
  <c r="Z7" i="8"/>
  <c r="AA7" i="8"/>
  <c r="AA14" i="8" s="1"/>
  <c r="AA15" i="8" s="1"/>
  <c r="AB7" i="8"/>
  <c r="AC7" i="8"/>
  <c r="AD7" i="8"/>
  <c r="S7" i="8"/>
  <c r="AJ7" i="8" s="1"/>
  <c r="T6" i="8"/>
  <c r="U6" i="8"/>
  <c r="V6" i="8"/>
  <c r="W6" i="8"/>
  <c r="X6" i="8"/>
  <c r="Y6" i="8"/>
  <c r="Z6" i="8"/>
  <c r="AA6" i="8"/>
  <c r="AB6" i="8"/>
  <c r="AC6" i="8"/>
  <c r="AD6" i="8"/>
  <c r="S6" i="8"/>
  <c r="AK6" i="8" s="1"/>
  <c r="T25" i="7"/>
  <c r="U25" i="7"/>
  <c r="V25" i="7"/>
  <c r="W25" i="7"/>
  <c r="X25" i="7"/>
  <c r="Y25" i="7"/>
  <c r="Z25" i="7"/>
  <c r="AA25" i="7"/>
  <c r="AB25" i="7"/>
  <c r="AC25" i="7"/>
  <c r="AD25" i="7"/>
  <c r="S25" i="7"/>
  <c r="T24" i="7"/>
  <c r="U24" i="7"/>
  <c r="V24" i="7"/>
  <c r="W24" i="7"/>
  <c r="X24" i="7"/>
  <c r="Y24" i="7"/>
  <c r="Z24" i="7"/>
  <c r="AA24" i="7"/>
  <c r="AB24" i="7"/>
  <c r="AC24" i="7"/>
  <c r="AD24" i="7"/>
  <c r="S24" i="7"/>
  <c r="T20" i="7"/>
  <c r="U20" i="7"/>
  <c r="V20" i="7"/>
  <c r="W20" i="7"/>
  <c r="X20" i="7"/>
  <c r="Y20" i="7"/>
  <c r="Z20" i="7"/>
  <c r="AA20" i="7"/>
  <c r="AB20" i="7"/>
  <c r="AC20" i="7"/>
  <c r="AD20" i="7"/>
  <c r="S20" i="7"/>
  <c r="AI20" i="7" s="1"/>
  <c r="T19" i="7"/>
  <c r="U19" i="7"/>
  <c r="V19" i="7"/>
  <c r="W19" i="7"/>
  <c r="W26" i="7" s="1"/>
  <c r="W27" i="7" s="1"/>
  <c r="X19" i="7"/>
  <c r="Y19" i="7"/>
  <c r="Z19" i="7"/>
  <c r="AA19" i="7"/>
  <c r="AA26" i="7" s="1"/>
  <c r="AA27" i="7" s="1"/>
  <c r="AB19" i="7"/>
  <c r="AC19" i="7"/>
  <c r="AD19" i="7"/>
  <c r="S19" i="7"/>
  <c r="S26" i="7" s="1"/>
  <c r="U18" i="7"/>
  <c r="V18" i="7"/>
  <c r="W18" i="7"/>
  <c r="X18" i="7"/>
  <c r="X23" i="7" s="1"/>
  <c r="Y18" i="7"/>
  <c r="Z18" i="7"/>
  <c r="AA18" i="7"/>
  <c r="AB18" i="7"/>
  <c r="AC18" i="7"/>
  <c r="AD18" i="7"/>
  <c r="T18" i="7"/>
  <c r="S18" i="7"/>
  <c r="AL18" i="7" s="1"/>
  <c r="T25" i="6"/>
  <c r="U25" i="6"/>
  <c r="V25" i="6"/>
  <c r="W25" i="6"/>
  <c r="X25" i="6"/>
  <c r="Y25" i="6"/>
  <c r="Z25" i="6"/>
  <c r="AA25" i="6"/>
  <c r="AB25" i="6"/>
  <c r="AC25" i="6"/>
  <c r="AD25" i="6"/>
  <c r="S25" i="6"/>
  <c r="T24" i="6"/>
  <c r="U24" i="6"/>
  <c r="V24" i="6"/>
  <c r="W24" i="6"/>
  <c r="X24" i="6"/>
  <c r="Y24" i="6"/>
  <c r="Z24" i="6"/>
  <c r="AA24" i="6"/>
  <c r="AB24" i="6"/>
  <c r="AC24" i="6"/>
  <c r="AD24" i="6"/>
  <c r="S24" i="6"/>
  <c r="AJ24" i="6" s="1"/>
  <c r="T20" i="6"/>
  <c r="U20" i="6"/>
  <c r="V20" i="6"/>
  <c r="W20" i="6"/>
  <c r="X20" i="6"/>
  <c r="Y20" i="6"/>
  <c r="Z20" i="6"/>
  <c r="AA20" i="6"/>
  <c r="AB20" i="6"/>
  <c r="AC20" i="6"/>
  <c r="AD20" i="6"/>
  <c r="S20" i="6"/>
  <c r="T19" i="6"/>
  <c r="U19" i="6"/>
  <c r="V19" i="6"/>
  <c r="W19" i="6"/>
  <c r="X19" i="6"/>
  <c r="Y19" i="6"/>
  <c r="Z19" i="6"/>
  <c r="AA19" i="6"/>
  <c r="AA26" i="6" s="1"/>
  <c r="AA27" i="6" s="1"/>
  <c r="AB19" i="6"/>
  <c r="AC19" i="6"/>
  <c r="AD19" i="6"/>
  <c r="S19" i="6"/>
  <c r="T18" i="6"/>
  <c r="U18" i="6"/>
  <c r="V18" i="6"/>
  <c r="W18" i="6"/>
  <c r="X23" i="6" s="1"/>
  <c r="X18" i="6"/>
  <c r="Y18" i="6"/>
  <c r="Z18" i="6"/>
  <c r="AA18" i="6"/>
  <c r="AB18" i="6"/>
  <c r="AC18" i="6"/>
  <c r="AD18" i="6"/>
  <c r="S18" i="6"/>
  <c r="T29" i="5"/>
  <c r="U29" i="5"/>
  <c r="V29" i="5"/>
  <c r="W29" i="5"/>
  <c r="X29" i="5"/>
  <c r="Y29" i="5"/>
  <c r="Z29" i="5"/>
  <c r="AA29" i="5"/>
  <c r="AB29" i="5"/>
  <c r="AC29" i="5"/>
  <c r="AD29" i="5"/>
  <c r="S29" i="5"/>
  <c r="T28" i="5"/>
  <c r="U28" i="5"/>
  <c r="V28" i="5"/>
  <c r="W28" i="5"/>
  <c r="X28" i="5"/>
  <c r="Y28" i="5"/>
  <c r="Z28" i="5"/>
  <c r="AA28" i="5"/>
  <c r="AB28" i="5"/>
  <c r="AC28" i="5"/>
  <c r="AD28" i="5"/>
  <c r="S28" i="5"/>
  <c r="AJ28" i="5" s="1"/>
  <c r="AD24" i="5"/>
  <c r="AD30" i="5" s="1"/>
  <c r="AD31" i="5" s="1"/>
  <c r="T24" i="5"/>
  <c r="U24" i="5"/>
  <c r="V24" i="5"/>
  <c r="V30" i="5" s="1"/>
  <c r="V31" i="5" s="1"/>
  <c r="W24" i="5"/>
  <c r="X24" i="5"/>
  <c r="Y24" i="5"/>
  <c r="Z24" i="5"/>
  <c r="Z30" i="5" s="1"/>
  <c r="Z31" i="5" s="1"/>
  <c r="AA24" i="5"/>
  <c r="AB24" i="5"/>
  <c r="AC24" i="5"/>
  <c r="S24" i="5"/>
  <c r="AI24" i="5" s="1"/>
  <c r="T23" i="5"/>
  <c r="U23" i="5"/>
  <c r="V23" i="5"/>
  <c r="W23" i="5"/>
  <c r="W30" i="5" s="1"/>
  <c r="W31" i="5" s="1"/>
  <c r="X23" i="5"/>
  <c r="Y23" i="5"/>
  <c r="Z23" i="5"/>
  <c r="AA23" i="5"/>
  <c r="AA30" i="5" s="1"/>
  <c r="AA31" i="5" s="1"/>
  <c r="AB23" i="5"/>
  <c r="AC23" i="5"/>
  <c r="AD23" i="5"/>
  <c r="S23" i="5"/>
  <c r="AK23" i="5" s="1"/>
  <c r="T22" i="5"/>
  <c r="U22" i="5"/>
  <c r="V22" i="5"/>
  <c r="W22" i="5"/>
  <c r="X22" i="5"/>
  <c r="Y22" i="5"/>
  <c r="Z22" i="5"/>
  <c r="AA22" i="5"/>
  <c r="AB22" i="5"/>
  <c r="AC22" i="5"/>
  <c r="AD22" i="5"/>
  <c r="S22" i="5"/>
  <c r="AK22" i="5" s="1"/>
  <c r="S16" i="4"/>
  <c r="T23" i="4"/>
  <c r="U23" i="4"/>
  <c r="V23" i="4"/>
  <c r="W23" i="4"/>
  <c r="X23" i="4"/>
  <c r="Y23" i="4"/>
  <c r="Z23" i="4"/>
  <c r="AA23" i="4"/>
  <c r="AB23" i="4"/>
  <c r="AC23" i="4"/>
  <c r="AD23" i="4"/>
  <c r="S23" i="4"/>
  <c r="T22" i="4"/>
  <c r="U22" i="4"/>
  <c r="V22" i="4"/>
  <c r="W22" i="4"/>
  <c r="X22" i="4"/>
  <c r="Y22" i="4"/>
  <c r="Z22" i="4"/>
  <c r="AA22" i="4"/>
  <c r="AB22" i="4"/>
  <c r="AC22" i="4"/>
  <c r="AD22" i="4"/>
  <c r="S22" i="4"/>
  <c r="T18" i="4"/>
  <c r="AI18" i="4" s="1"/>
  <c r="U18" i="4"/>
  <c r="V18" i="4"/>
  <c r="W18" i="4"/>
  <c r="X18" i="4"/>
  <c r="Y18" i="4"/>
  <c r="Z18" i="4"/>
  <c r="AA18" i="4"/>
  <c r="AB18" i="4"/>
  <c r="AC18" i="4"/>
  <c r="AD18" i="4"/>
  <c r="S18" i="4"/>
  <c r="T17" i="4"/>
  <c r="T24" i="4" s="1"/>
  <c r="T25" i="4" s="1"/>
  <c r="U17" i="4"/>
  <c r="V17" i="4"/>
  <c r="W17" i="4"/>
  <c r="X17" i="4"/>
  <c r="X24" i="4" s="1"/>
  <c r="X25" i="4" s="1"/>
  <c r="Y17" i="4"/>
  <c r="Z17" i="4"/>
  <c r="AA17" i="4"/>
  <c r="AB17" i="4"/>
  <c r="AB24" i="4" s="1"/>
  <c r="AB25" i="4" s="1"/>
  <c r="AC17" i="4"/>
  <c r="AD17" i="4"/>
  <c r="S17" i="4"/>
  <c r="T16" i="4"/>
  <c r="U16" i="4"/>
  <c r="V16" i="4"/>
  <c r="W16" i="4"/>
  <c r="X16" i="4"/>
  <c r="Y16" i="4"/>
  <c r="Z16" i="4"/>
  <c r="AA16" i="4"/>
  <c r="AB16" i="4"/>
  <c r="AC16" i="4"/>
  <c r="AD16" i="4"/>
  <c r="T19" i="3"/>
  <c r="U19" i="3"/>
  <c r="V19" i="3"/>
  <c r="W19" i="3"/>
  <c r="X19" i="3"/>
  <c r="Y19" i="3"/>
  <c r="Z19" i="3"/>
  <c r="AA19" i="3"/>
  <c r="AB19" i="3"/>
  <c r="AC19" i="3"/>
  <c r="AD19" i="3"/>
  <c r="S19" i="3"/>
  <c r="T18" i="3"/>
  <c r="U18" i="3"/>
  <c r="V18" i="3"/>
  <c r="W18" i="3"/>
  <c r="X18" i="3"/>
  <c r="Y18" i="3"/>
  <c r="Z18" i="3"/>
  <c r="AA18" i="3"/>
  <c r="AB18" i="3"/>
  <c r="AC18" i="3"/>
  <c r="AD18" i="3"/>
  <c r="S18" i="3"/>
  <c r="T14" i="3"/>
  <c r="U14" i="3"/>
  <c r="V14" i="3"/>
  <c r="W14" i="3"/>
  <c r="X14" i="3"/>
  <c r="Y14" i="3"/>
  <c r="Z14" i="3"/>
  <c r="AA14" i="3"/>
  <c r="AB14" i="3"/>
  <c r="AC14" i="3"/>
  <c r="AD14" i="3"/>
  <c r="S14" i="3"/>
  <c r="T13" i="3"/>
  <c r="T20" i="3" s="1"/>
  <c r="T21" i="3" s="1"/>
  <c r="U13" i="3"/>
  <c r="U20" i="3" s="1"/>
  <c r="U21" i="3" s="1"/>
  <c r="V13" i="3"/>
  <c r="V20" i="3" s="1"/>
  <c r="V21" i="3" s="1"/>
  <c r="W13" i="3"/>
  <c r="W20" i="3" s="1"/>
  <c r="X13" i="3"/>
  <c r="X20" i="3" s="1"/>
  <c r="X21" i="3" s="1"/>
  <c r="Y13" i="3"/>
  <c r="Y20" i="3" s="1"/>
  <c r="Y21" i="3" s="1"/>
  <c r="Z13" i="3"/>
  <c r="Z20" i="3" s="1"/>
  <c r="Z21" i="3" s="1"/>
  <c r="AA13" i="3"/>
  <c r="AA20" i="3" s="1"/>
  <c r="AB13" i="3"/>
  <c r="AB20" i="3" s="1"/>
  <c r="AB21" i="3" s="1"/>
  <c r="AC13" i="3"/>
  <c r="AC20" i="3" s="1"/>
  <c r="AC21" i="3" s="1"/>
  <c r="AD13" i="3"/>
  <c r="AD20" i="3" s="1"/>
  <c r="AD21" i="3" s="1"/>
  <c r="S13" i="3"/>
  <c r="S20" i="3" s="1"/>
  <c r="S21" i="3" s="1"/>
  <c r="AD12" i="3"/>
  <c r="T12" i="3"/>
  <c r="U12" i="3"/>
  <c r="V12" i="3"/>
  <c r="W12" i="3"/>
  <c r="X12" i="3"/>
  <c r="Y12" i="3"/>
  <c r="Z12" i="3"/>
  <c r="AA12" i="3"/>
  <c r="AB12" i="3"/>
  <c r="AC12" i="3"/>
  <c r="S12" i="3"/>
  <c r="S11" i="2"/>
  <c r="AJ23" i="18"/>
  <c r="AI19" i="18"/>
  <c r="AD25" i="18"/>
  <c r="AD26" i="18" s="1"/>
  <c r="AC25" i="18"/>
  <c r="AC26" i="18" s="1"/>
  <c r="AB25" i="18"/>
  <c r="AB26" i="18" s="1"/>
  <c r="AA25" i="18"/>
  <c r="AA26" i="18" s="1"/>
  <c r="Z25" i="18"/>
  <c r="Z26" i="18" s="1"/>
  <c r="Y25" i="18"/>
  <c r="Y26" i="18" s="1"/>
  <c r="X25" i="18"/>
  <c r="X26" i="18" s="1"/>
  <c r="W25" i="18"/>
  <c r="W26" i="18" s="1"/>
  <c r="V25" i="18"/>
  <c r="V26" i="18" s="1"/>
  <c r="U25" i="18"/>
  <c r="U26" i="18" s="1"/>
  <c r="T25" i="18"/>
  <c r="T26" i="18" s="1"/>
  <c r="S25" i="18"/>
  <c r="AK17" i="18"/>
  <c r="AI17" i="18"/>
  <c r="AJ36" i="17"/>
  <c r="AI32" i="17"/>
  <c r="AD38" i="17"/>
  <c r="AD39" i="17" s="1"/>
  <c r="AC38" i="17"/>
  <c r="AC39" i="17" s="1"/>
  <c r="AB38" i="17"/>
  <c r="AB39" i="17" s="1"/>
  <c r="AA38" i="17"/>
  <c r="AA39" i="17" s="1"/>
  <c r="Z38" i="17"/>
  <c r="Z39" i="17" s="1"/>
  <c r="Y38" i="17"/>
  <c r="Y39" i="17" s="1"/>
  <c r="X38" i="17"/>
  <c r="X39" i="17" s="1"/>
  <c r="W38" i="17"/>
  <c r="W39" i="17" s="1"/>
  <c r="V38" i="17"/>
  <c r="V39" i="17" s="1"/>
  <c r="U38" i="17"/>
  <c r="U39" i="17" s="1"/>
  <c r="T38" i="17"/>
  <c r="T39" i="17" s="1"/>
  <c r="AK31" i="17"/>
  <c r="AK30" i="17"/>
  <c r="AJ24" i="16"/>
  <c r="AI20" i="16"/>
  <c r="AD26" i="16"/>
  <c r="AD27" i="16" s="1"/>
  <c r="AC26" i="16"/>
  <c r="AC27" i="16" s="1"/>
  <c r="AB26" i="16"/>
  <c r="AB27" i="16" s="1"/>
  <c r="AA26" i="16"/>
  <c r="AA27" i="16" s="1"/>
  <c r="Z26" i="16"/>
  <c r="Z27" i="16" s="1"/>
  <c r="Y26" i="16"/>
  <c r="Y27" i="16" s="1"/>
  <c r="X26" i="16"/>
  <c r="X27" i="16" s="1"/>
  <c r="W26" i="16"/>
  <c r="W27" i="16" s="1"/>
  <c r="V26" i="16"/>
  <c r="V27" i="16" s="1"/>
  <c r="U26" i="16"/>
  <c r="U27" i="16" s="1"/>
  <c r="T26" i="16"/>
  <c r="T27" i="16" s="1"/>
  <c r="S26" i="16"/>
  <c r="AK18" i="16"/>
  <c r="AI18" i="16"/>
  <c r="AJ25" i="15"/>
  <c r="AI21" i="15"/>
  <c r="AD27" i="15"/>
  <c r="AD28" i="15" s="1"/>
  <c r="AC27" i="15"/>
  <c r="AC28" i="15" s="1"/>
  <c r="AB27" i="15"/>
  <c r="AB28" i="15" s="1"/>
  <c r="AA27" i="15"/>
  <c r="AA28" i="15" s="1"/>
  <c r="Z27" i="15"/>
  <c r="Z28" i="15" s="1"/>
  <c r="Y27" i="15"/>
  <c r="Y28" i="15" s="1"/>
  <c r="X27" i="15"/>
  <c r="X28" i="15" s="1"/>
  <c r="W27" i="15"/>
  <c r="W28" i="15" s="1"/>
  <c r="V27" i="15"/>
  <c r="V28" i="15" s="1"/>
  <c r="U27" i="15"/>
  <c r="U28" i="15" s="1"/>
  <c r="T27" i="15"/>
  <c r="T28" i="15" s="1"/>
  <c r="AK20" i="15"/>
  <c r="AK19" i="15"/>
  <c r="AJ30" i="14"/>
  <c r="AK26" i="14"/>
  <c r="AI26" i="14"/>
  <c r="AD32" i="14"/>
  <c r="AD33" i="14" s="1"/>
  <c r="AC32" i="14"/>
  <c r="AC33" i="14" s="1"/>
  <c r="AB32" i="14"/>
  <c r="AB33" i="14" s="1"/>
  <c r="AA32" i="14"/>
  <c r="AA33" i="14" s="1"/>
  <c r="Z32" i="14"/>
  <c r="Z33" i="14" s="1"/>
  <c r="Y32" i="14"/>
  <c r="Y33" i="14" s="1"/>
  <c r="X32" i="14"/>
  <c r="X33" i="14" s="1"/>
  <c r="W32" i="14"/>
  <c r="W33" i="14" s="1"/>
  <c r="V32" i="14"/>
  <c r="V33" i="14" s="1"/>
  <c r="U32" i="14"/>
  <c r="U33" i="14" s="1"/>
  <c r="T32" i="14"/>
  <c r="T33" i="14" s="1"/>
  <c r="S32" i="14"/>
  <c r="AK24" i="14"/>
  <c r="AJ34" i="13"/>
  <c r="AI30" i="13"/>
  <c r="AD36" i="13"/>
  <c r="AD37" i="13" s="1"/>
  <c r="AC36" i="13"/>
  <c r="AC37" i="13" s="1"/>
  <c r="AB36" i="13"/>
  <c r="AB37" i="13" s="1"/>
  <c r="AA36" i="13"/>
  <c r="AA37" i="13" s="1"/>
  <c r="Z36" i="13"/>
  <c r="Z37" i="13" s="1"/>
  <c r="Y36" i="13"/>
  <c r="Y37" i="13" s="1"/>
  <c r="X36" i="13"/>
  <c r="X37" i="13" s="1"/>
  <c r="W36" i="13"/>
  <c r="W37" i="13" s="1"/>
  <c r="V36" i="13"/>
  <c r="V37" i="13" s="1"/>
  <c r="U36" i="13"/>
  <c r="U37" i="13" s="1"/>
  <c r="T36" i="13"/>
  <c r="T37" i="13" s="1"/>
  <c r="AK29" i="13"/>
  <c r="AK28" i="13"/>
  <c r="AJ22" i="12"/>
  <c r="AI18" i="12"/>
  <c r="AD24" i="12"/>
  <c r="AD25" i="12" s="1"/>
  <c r="AC24" i="12"/>
  <c r="AC25" i="12" s="1"/>
  <c r="AB24" i="12"/>
  <c r="AB25" i="12" s="1"/>
  <c r="AA24" i="12"/>
  <c r="AA25" i="12" s="1"/>
  <c r="Z24" i="12"/>
  <c r="Z25" i="12" s="1"/>
  <c r="Y24" i="12"/>
  <c r="Y25" i="12" s="1"/>
  <c r="X24" i="12"/>
  <c r="X25" i="12" s="1"/>
  <c r="W24" i="12"/>
  <c r="W25" i="12" s="1"/>
  <c r="V24" i="12"/>
  <c r="V25" i="12" s="1"/>
  <c r="U24" i="12"/>
  <c r="U25" i="12" s="1"/>
  <c r="T24" i="12"/>
  <c r="T25" i="12" s="1"/>
  <c r="S24" i="12"/>
  <c r="AK16" i="12"/>
  <c r="AI16" i="12"/>
  <c r="AJ45" i="11"/>
  <c r="AK41" i="11"/>
  <c r="AI41" i="11"/>
  <c r="AD47" i="11"/>
  <c r="AD48" i="11" s="1"/>
  <c r="AC47" i="11"/>
  <c r="AC48" i="11" s="1"/>
  <c r="AB47" i="11"/>
  <c r="AB48" i="11" s="1"/>
  <c r="AA47" i="11"/>
  <c r="AA48" i="11" s="1"/>
  <c r="Z47" i="11"/>
  <c r="Z48" i="11" s="1"/>
  <c r="Y47" i="11"/>
  <c r="Y48" i="11" s="1"/>
  <c r="X47" i="11"/>
  <c r="X48" i="11" s="1"/>
  <c r="W47" i="11"/>
  <c r="W48" i="11" s="1"/>
  <c r="V47" i="11"/>
  <c r="V48" i="11" s="1"/>
  <c r="U47" i="11"/>
  <c r="U48" i="11" s="1"/>
  <c r="T47" i="11"/>
  <c r="T48" i="11" s="1"/>
  <c r="S47" i="11"/>
  <c r="AK39" i="11"/>
  <c r="AD23" i="10"/>
  <c r="AD24" i="10" s="1"/>
  <c r="Z23" i="10"/>
  <c r="Z24" i="10" s="1"/>
  <c r="V23" i="10"/>
  <c r="V24" i="10" s="1"/>
  <c r="AK21" i="10"/>
  <c r="AJ21" i="10"/>
  <c r="AJ17" i="10"/>
  <c r="AI17" i="10"/>
  <c r="AC23" i="10"/>
  <c r="AC24" i="10" s="1"/>
  <c r="AB23" i="10"/>
  <c r="AB24" i="10" s="1"/>
  <c r="AA23" i="10"/>
  <c r="AA24" i="10" s="1"/>
  <c r="Y23" i="10"/>
  <c r="Y24" i="10" s="1"/>
  <c r="X23" i="10"/>
  <c r="X24" i="10" s="1"/>
  <c r="W23" i="10"/>
  <c r="W24" i="10" s="1"/>
  <c r="U23" i="10"/>
  <c r="U24" i="10" s="1"/>
  <c r="T23" i="10"/>
  <c r="T24" i="10" s="1"/>
  <c r="AI16" i="10"/>
  <c r="AK15" i="10"/>
  <c r="AI8" i="8"/>
  <c r="AD14" i="8"/>
  <c r="AD15" i="8" s="1"/>
  <c r="AC14" i="8"/>
  <c r="AC15" i="8" s="1"/>
  <c r="AB14" i="8"/>
  <c r="AB15" i="8" s="1"/>
  <c r="Z14" i="8"/>
  <c r="Z15" i="8" s="1"/>
  <c r="Y14" i="8"/>
  <c r="Y15" i="8" s="1"/>
  <c r="X14" i="8"/>
  <c r="X15" i="8" s="1"/>
  <c r="V14" i="8"/>
  <c r="V15" i="8" s="1"/>
  <c r="U14" i="8"/>
  <c r="U15" i="8" s="1"/>
  <c r="T14" i="8"/>
  <c r="T15" i="8" s="1"/>
  <c r="AJ24" i="7"/>
  <c r="AD26" i="7"/>
  <c r="AD27" i="7" s="1"/>
  <c r="AC26" i="7"/>
  <c r="AC27" i="7" s="1"/>
  <c r="AB26" i="7"/>
  <c r="AB27" i="7" s="1"/>
  <c r="Z26" i="7"/>
  <c r="Z27" i="7" s="1"/>
  <c r="Y26" i="7"/>
  <c r="Y27" i="7" s="1"/>
  <c r="X26" i="7"/>
  <c r="X27" i="7" s="1"/>
  <c r="V26" i="7"/>
  <c r="V27" i="7" s="1"/>
  <c r="U26" i="7"/>
  <c r="U27" i="7" s="1"/>
  <c r="T26" i="7"/>
  <c r="T27" i="7" s="1"/>
  <c r="AK24" i="6"/>
  <c r="AD26" i="6"/>
  <c r="AD27" i="6" s="1"/>
  <c r="AB26" i="6"/>
  <c r="AB27" i="6" s="1"/>
  <c r="Z26" i="6"/>
  <c r="Z27" i="6" s="1"/>
  <c r="X26" i="6"/>
  <c r="X27" i="6" s="1"/>
  <c r="V26" i="6"/>
  <c r="V27" i="6" s="1"/>
  <c r="T26" i="6"/>
  <c r="T27" i="6" s="1"/>
  <c r="AI20" i="6"/>
  <c r="AC26" i="6"/>
  <c r="AC27" i="6" s="1"/>
  <c r="Y26" i="6"/>
  <c r="Y27" i="6" s="1"/>
  <c r="U26" i="6"/>
  <c r="U27" i="6" s="1"/>
  <c r="AJ18" i="6"/>
  <c r="AC30" i="5"/>
  <c r="AC31" i="5" s="1"/>
  <c r="AB30" i="5"/>
  <c r="AB31" i="5" s="1"/>
  <c r="Y30" i="5"/>
  <c r="Y31" i="5" s="1"/>
  <c r="X30" i="5"/>
  <c r="X31" i="5" s="1"/>
  <c r="U30" i="5"/>
  <c r="U31" i="5" s="1"/>
  <c r="T30" i="5"/>
  <c r="T31" i="5" s="1"/>
  <c r="AD24" i="4"/>
  <c r="AD25" i="4" s="1"/>
  <c r="AC24" i="4"/>
  <c r="AC25" i="4" s="1"/>
  <c r="AA24" i="4"/>
  <c r="AA25" i="4" s="1"/>
  <c r="Z24" i="4"/>
  <c r="Z25" i="4" s="1"/>
  <c r="Y24" i="4"/>
  <c r="Y25" i="4" s="1"/>
  <c r="W24" i="4"/>
  <c r="W25" i="4" s="1"/>
  <c r="V24" i="4"/>
  <c r="V25" i="4" s="1"/>
  <c r="U24" i="4"/>
  <c r="U25" i="4" s="1"/>
  <c r="AK12" i="3"/>
  <c r="T18" i="2"/>
  <c r="U18" i="2"/>
  <c r="V18" i="2"/>
  <c r="W18" i="2"/>
  <c r="X18" i="2"/>
  <c r="Y18" i="2"/>
  <c r="Z18" i="2"/>
  <c r="AA18" i="2"/>
  <c r="AB18" i="2"/>
  <c r="AC18" i="2"/>
  <c r="AD18" i="2"/>
  <c r="S18" i="2"/>
  <c r="T17" i="2"/>
  <c r="U17" i="2"/>
  <c r="V17" i="2"/>
  <c r="W17" i="2"/>
  <c r="X17" i="2"/>
  <c r="Y17" i="2"/>
  <c r="Z17" i="2"/>
  <c r="AA17" i="2"/>
  <c r="AB17" i="2"/>
  <c r="AC17" i="2"/>
  <c r="AD17" i="2"/>
  <c r="S17" i="2"/>
  <c r="T13" i="2"/>
  <c r="U13" i="2"/>
  <c r="V13" i="2"/>
  <c r="W13" i="2"/>
  <c r="X13" i="2"/>
  <c r="Y13" i="2"/>
  <c r="Z13" i="2"/>
  <c r="AA13" i="2"/>
  <c r="AB13" i="2"/>
  <c r="AC13" i="2"/>
  <c r="AD13" i="2"/>
  <c r="S13" i="2"/>
  <c r="T12" i="2"/>
  <c r="T19" i="2" s="1"/>
  <c r="T20" i="2" s="1"/>
  <c r="U12" i="2"/>
  <c r="U19" i="2" s="1"/>
  <c r="U20" i="2" s="1"/>
  <c r="V12" i="2"/>
  <c r="W12" i="2"/>
  <c r="W19" i="2" s="1"/>
  <c r="W20" i="2" s="1"/>
  <c r="X12" i="2"/>
  <c r="X19" i="2" s="1"/>
  <c r="X20" i="2" s="1"/>
  <c r="Y12" i="2"/>
  <c r="Z12" i="2"/>
  <c r="AA12" i="2"/>
  <c r="AA19" i="2" s="1"/>
  <c r="AA20" i="2" s="1"/>
  <c r="AB12" i="2"/>
  <c r="AB19" i="2" s="1"/>
  <c r="AB20" i="2" s="1"/>
  <c r="AC12" i="2"/>
  <c r="AC19" i="2" s="1"/>
  <c r="AC20" i="2" s="1"/>
  <c r="AD12" i="2"/>
  <c r="S12" i="2"/>
  <c r="S19" i="2" s="1"/>
  <c r="S20" i="2" s="1"/>
  <c r="T11" i="2"/>
  <c r="U11" i="2"/>
  <c r="V11" i="2"/>
  <c r="W11" i="2"/>
  <c r="X11" i="2"/>
  <c r="W16" i="2" s="1"/>
  <c r="Y11" i="2"/>
  <c r="Z11" i="2"/>
  <c r="AA11" i="2"/>
  <c r="AB11" i="2"/>
  <c r="AC11" i="2"/>
  <c r="AD11" i="2"/>
  <c r="Z19" i="2"/>
  <c r="Z20" i="2" s="1"/>
  <c r="Y19" i="2"/>
  <c r="Y20" i="2" s="1"/>
  <c r="V19" i="2"/>
  <c r="V20" i="2" s="1"/>
  <c r="AM8" i="18"/>
  <c r="AU8" i="18" s="1"/>
  <c r="BA8" i="18" s="1"/>
  <c r="AN8" i="18"/>
  <c r="AV8" i="18" s="1"/>
  <c r="BB8" i="18" s="1"/>
  <c r="AO8" i="18"/>
  <c r="AX8" i="18" s="1"/>
  <c r="AY8" i="18" s="1"/>
  <c r="BC8" i="18"/>
  <c r="AM9" i="18"/>
  <c r="AQ9" i="18" s="1"/>
  <c r="AN9" i="18"/>
  <c r="AV9" i="18" s="1"/>
  <c r="BB9" i="18" s="1"/>
  <c r="AO9" i="18"/>
  <c r="AS9" i="18" s="1"/>
  <c r="BC9" i="18"/>
  <c r="AM10" i="18"/>
  <c r="AQ10" i="18" s="1"/>
  <c r="AN10" i="18"/>
  <c r="AR10" i="18" s="1"/>
  <c r="AO10" i="18"/>
  <c r="BC10" i="18"/>
  <c r="AM11" i="18"/>
  <c r="AQ11" i="18" s="1"/>
  <c r="AN11" i="18"/>
  <c r="AR11" i="18" s="1"/>
  <c r="AO11" i="18"/>
  <c r="BC11" i="18"/>
  <c r="AM12" i="18"/>
  <c r="AU12" i="18" s="1"/>
  <c r="BA12" i="18" s="1"/>
  <c r="AN12" i="18"/>
  <c r="AV12" i="18" s="1"/>
  <c r="BB12" i="18" s="1"/>
  <c r="AO12" i="18"/>
  <c r="AX12" i="18" s="1"/>
  <c r="AY12" i="18" s="1"/>
  <c r="BC12" i="18"/>
  <c r="AM13" i="18"/>
  <c r="AQ13" i="18" s="1"/>
  <c r="AN13" i="18"/>
  <c r="AV13" i="18" s="1"/>
  <c r="BB13" i="18" s="1"/>
  <c r="AO13" i="18"/>
  <c r="AS13" i="18" s="1"/>
  <c r="BC13" i="18"/>
  <c r="AM14" i="18"/>
  <c r="AQ14" i="18" s="1"/>
  <c r="AN14" i="18"/>
  <c r="AO14" i="18"/>
  <c r="AS14" i="18" s="1"/>
  <c r="BC14" i="18"/>
  <c r="AM15" i="18"/>
  <c r="AU15" i="18" s="1"/>
  <c r="BA15" i="18" s="1"/>
  <c r="AN15" i="18"/>
  <c r="AV15" i="18" s="1"/>
  <c r="BB15" i="18" s="1"/>
  <c r="AO15" i="18"/>
  <c r="AX15" i="18" s="1"/>
  <c r="AY15" i="18" s="1"/>
  <c r="BC15" i="18"/>
  <c r="AM8" i="17"/>
  <c r="AU8" i="17" s="1"/>
  <c r="BA8" i="17" s="1"/>
  <c r="AN8" i="17"/>
  <c r="AV8" i="17" s="1"/>
  <c r="BB8" i="17" s="1"/>
  <c r="AO8" i="17"/>
  <c r="AX8" i="17" s="1"/>
  <c r="AY8" i="17" s="1"/>
  <c r="AR8" i="17"/>
  <c r="BC8" i="17"/>
  <c r="AM9" i="17"/>
  <c r="AN9" i="17"/>
  <c r="AR9" i="17" s="1"/>
  <c r="AO9" i="17"/>
  <c r="AX9" i="17" s="1"/>
  <c r="AY9" i="17" s="1"/>
  <c r="BC9" i="17"/>
  <c r="AM10" i="17"/>
  <c r="AU10" i="17" s="1"/>
  <c r="BA10" i="17" s="1"/>
  <c r="AN10" i="17"/>
  <c r="AR10" i="17" s="1"/>
  <c r="AO10" i="17"/>
  <c r="BC10" i="17"/>
  <c r="AM11" i="17"/>
  <c r="AQ11" i="17" s="1"/>
  <c r="AN11" i="17"/>
  <c r="AV11" i="17" s="1"/>
  <c r="BB11" i="17" s="1"/>
  <c r="AO11" i="17"/>
  <c r="BC11" i="17"/>
  <c r="AM12" i="17"/>
  <c r="AQ12" i="17" s="1"/>
  <c r="AN12" i="17"/>
  <c r="AR12" i="17" s="1"/>
  <c r="AO12" i="17"/>
  <c r="BC12" i="17"/>
  <c r="AM13" i="17"/>
  <c r="AQ13" i="17" s="1"/>
  <c r="AN13" i="17"/>
  <c r="AR13" i="17" s="1"/>
  <c r="AO13" i="17"/>
  <c r="BC13" i="17"/>
  <c r="AM14" i="17"/>
  <c r="AU14" i="17" s="1"/>
  <c r="BA14" i="17" s="1"/>
  <c r="AN14" i="17"/>
  <c r="AV14" i="17" s="1"/>
  <c r="BB14" i="17" s="1"/>
  <c r="AO14" i="17"/>
  <c r="AS14" i="17" s="1"/>
  <c r="BC14" i="17"/>
  <c r="AM15" i="17"/>
  <c r="AQ15" i="17" s="1"/>
  <c r="AN15" i="17"/>
  <c r="AV15" i="17" s="1"/>
  <c r="BB15" i="17" s="1"/>
  <c r="AO15" i="17"/>
  <c r="AX15" i="17" s="1"/>
  <c r="AY15" i="17" s="1"/>
  <c r="BC15" i="17"/>
  <c r="AM16" i="17"/>
  <c r="AN16" i="17"/>
  <c r="AR16" i="17" s="1"/>
  <c r="AO16" i="17"/>
  <c r="BC16" i="17"/>
  <c r="AM17" i="17"/>
  <c r="AQ17" i="17" s="1"/>
  <c r="AN17" i="17"/>
  <c r="AR17" i="17" s="1"/>
  <c r="AO17" i="17"/>
  <c r="AS17" i="17" s="1"/>
  <c r="BC17" i="17"/>
  <c r="AM18" i="17"/>
  <c r="AQ18" i="17" s="1"/>
  <c r="AN18" i="17"/>
  <c r="AR18" i="17" s="1"/>
  <c r="AO18" i="17"/>
  <c r="AV18" i="17"/>
  <c r="BB18" i="17" s="1"/>
  <c r="BC18" i="17"/>
  <c r="AM19" i="17"/>
  <c r="AU19" i="17" s="1"/>
  <c r="BA19" i="17" s="1"/>
  <c r="AN19" i="17"/>
  <c r="AV19" i="17" s="1"/>
  <c r="BB19" i="17" s="1"/>
  <c r="AO19" i="17"/>
  <c r="BC19" i="17"/>
  <c r="AM20" i="17"/>
  <c r="AQ20" i="17" s="1"/>
  <c r="AN20" i="17"/>
  <c r="AV20" i="17" s="1"/>
  <c r="BB20" i="17" s="1"/>
  <c r="AO20" i="17"/>
  <c r="AX20" i="17" s="1"/>
  <c r="AY20" i="17" s="1"/>
  <c r="BC20" i="17"/>
  <c r="AM21" i="17"/>
  <c r="AN21" i="17"/>
  <c r="AR21" i="17" s="1"/>
  <c r="AO21" i="17"/>
  <c r="BC21" i="17"/>
  <c r="AM22" i="17"/>
  <c r="AQ22" i="17" s="1"/>
  <c r="AN22" i="17"/>
  <c r="AR22" i="17" s="1"/>
  <c r="AO22" i="17"/>
  <c r="AS22" i="17" s="1"/>
  <c r="BC22" i="17"/>
  <c r="AM23" i="17"/>
  <c r="AU23" i="17" s="1"/>
  <c r="BA23" i="17" s="1"/>
  <c r="AN23" i="17"/>
  <c r="AR23" i="17" s="1"/>
  <c r="AO23" i="17"/>
  <c r="BC23" i="17"/>
  <c r="AM24" i="17"/>
  <c r="AQ24" i="17" s="1"/>
  <c r="AN24" i="17"/>
  <c r="AV24" i="17" s="1"/>
  <c r="BB24" i="17" s="1"/>
  <c r="AO24" i="17"/>
  <c r="BC24" i="17"/>
  <c r="AM25" i="17"/>
  <c r="AQ25" i="17" s="1"/>
  <c r="AN25" i="17"/>
  <c r="AR25" i="17" s="1"/>
  <c r="AO25" i="17"/>
  <c r="AS25" i="17" s="1"/>
  <c r="BC25" i="17"/>
  <c r="AM26" i="17"/>
  <c r="AQ26" i="17" s="1"/>
  <c r="AN26" i="17"/>
  <c r="AR26" i="17" s="1"/>
  <c r="AO26" i="17"/>
  <c r="BC26" i="17"/>
  <c r="AM27" i="17"/>
  <c r="AU27" i="17" s="1"/>
  <c r="BA27" i="17" s="1"/>
  <c r="AN27" i="17"/>
  <c r="AV27" i="17" s="1"/>
  <c r="BB27" i="17" s="1"/>
  <c r="AO27" i="17"/>
  <c r="BC27" i="17"/>
  <c r="AM28" i="17"/>
  <c r="AQ28" i="17" s="1"/>
  <c r="AN28" i="17"/>
  <c r="AV28" i="17" s="1"/>
  <c r="BB28" i="17" s="1"/>
  <c r="AO28" i="17"/>
  <c r="AX28" i="17" s="1"/>
  <c r="AY28" i="17" s="1"/>
  <c r="AS28" i="17"/>
  <c r="BC28" i="17"/>
  <c r="AA15" i="2" l="1"/>
  <c r="X11" i="8"/>
  <c r="V16" i="2"/>
  <c r="AK17" i="4"/>
  <c r="AI18" i="7"/>
  <c r="T21" i="7" s="1"/>
  <c r="AI12" i="8"/>
  <c r="AL11" i="2"/>
  <c r="AA20" i="4"/>
  <c r="W21" i="4"/>
  <c r="AJ22" i="4"/>
  <c r="AI13" i="2"/>
  <c r="AL18" i="6"/>
  <c r="AU9" i="18"/>
  <c r="BA9" i="18" s="1"/>
  <c r="AV22" i="17"/>
  <c r="BB22" i="17" s="1"/>
  <c r="AK18" i="7"/>
  <c r="AK7" i="8"/>
  <c r="AF7" i="8"/>
  <c r="AF12" i="8"/>
  <c r="AL12" i="3"/>
  <c r="AJ18" i="3"/>
  <c r="V21" i="4"/>
  <c r="V27" i="5"/>
  <c r="AC20" i="4"/>
  <c r="U16" i="2"/>
  <c r="AK18" i="6"/>
  <c r="V17" i="3"/>
  <c r="Z21" i="4"/>
  <c r="AU14" i="18"/>
  <c r="BA14" i="18" s="1"/>
  <c r="AU13" i="18"/>
  <c r="BA13" i="18" s="1"/>
  <c r="AS8" i="18"/>
  <c r="AV11" i="18"/>
  <c r="BB11" i="18" s="1"/>
  <c r="AU22" i="17"/>
  <c r="BA22" i="17" s="1"/>
  <c r="AV23" i="17"/>
  <c r="BB23" i="17" s="1"/>
  <c r="AU12" i="17"/>
  <c r="BA12" i="17" s="1"/>
  <c r="AU25" i="17"/>
  <c r="BA25" i="17" s="1"/>
  <c r="AU18" i="17"/>
  <c r="BA18" i="17" s="1"/>
  <c r="AS20" i="17"/>
  <c r="AV10" i="17"/>
  <c r="BB10" i="17" s="1"/>
  <c r="U21" i="16"/>
  <c r="X21" i="16"/>
  <c r="T21" i="16"/>
  <c r="Y21" i="16"/>
  <c r="AC21" i="16"/>
  <c r="V21" i="16"/>
  <c r="Z21" i="16"/>
  <c r="AD21" i="16"/>
  <c r="W21" i="16"/>
  <c r="AA21" i="16"/>
  <c r="S21" i="16"/>
  <c r="AB21" i="16"/>
  <c r="AV10" i="18"/>
  <c r="BB10" i="18" s="1"/>
  <c r="AR15" i="18"/>
  <c r="AR8" i="18"/>
  <c r="AX9" i="18"/>
  <c r="AY9" i="18" s="1"/>
  <c r="AR12" i="18"/>
  <c r="V20" i="18"/>
  <c r="Z20" i="18"/>
  <c r="AD20" i="18"/>
  <c r="S20" i="18"/>
  <c r="W20" i="18"/>
  <c r="AA20" i="18"/>
  <c r="T20" i="18"/>
  <c r="X20" i="18"/>
  <c r="AB20" i="18"/>
  <c r="U20" i="18"/>
  <c r="Y20" i="18"/>
  <c r="AC20" i="18"/>
  <c r="AV26" i="17"/>
  <c r="BB26" i="17" s="1"/>
  <c r="AU17" i="17"/>
  <c r="BA17" i="17" s="1"/>
  <c r="AU26" i="17"/>
  <c r="BA26" i="17" s="1"/>
  <c r="AR19" i="17"/>
  <c r="AS15" i="17"/>
  <c r="AV9" i="17"/>
  <c r="BB9" i="17" s="1"/>
  <c r="AV13" i="17"/>
  <c r="BB13" i="17" s="1"/>
  <c r="AS8" i="17"/>
  <c r="AK19" i="6"/>
  <c r="S22" i="6"/>
  <c r="AA22" i="6"/>
  <c r="W23" i="6"/>
  <c r="S21" i="7"/>
  <c r="AA21" i="7"/>
  <c r="W21" i="7"/>
  <c r="AL6" i="8"/>
  <c r="S10" i="8"/>
  <c r="AD10" i="8"/>
  <c r="AA11" i="8"/>
  <c r="S22" i="7"/>
  <c r="AA22" i="7"/>
  <c r="T22" i="7"/>
  <c r="AD22" i="6"/>
  <c r="V22" i="6"/>
  <c r="Z23" i="6"/>
  <c r="AD21" i="7"/>
  <c r="Z21" i="7"/>
  <c r="V21" i="7"/>
  <c r="V10" i="8"/>
  <c r="AC10" i="8"/>
  <c r="Z11" i="8"/>
  <c r="AD22" i="7"/>
  <c r="W22" i="7"/>
  <c r="Z23" i="7"/>
  <c r="AC22" i="6"/>
  <c r="U22" i="6"/>
  <c r="Y23" i="6"/>
  <c r="AC21" i="7"/>
  <c r="Y21" i="7"/>
  <c r="U21" i="7"/>
  <c r="U10" i="8"/>
  <c r="AB10" i="8"/>
  <c r="Y11" i="8"/>
  <c r="AC22" i="7"/>
  <c r="V22" i="7"/>
  <c r="Y23" i="7"/>
  <c r="AB22" i="6"/>
  <c r="T22" i="6"/>
  <c r="AB21" i="7"/>
  <c r="X21" i="7"/>
  <c r="T10" i="8"/>
  <c r="W11" i="8"/>
  <c r="AB22" i="7"/>
  <c r="U22" i="7"/>
  <c r="AL22" i="5"/>
  <c r="S26" i="5"/>
  <c r="AA26" i="5"/>
  <c r="Y27" i="5"/>
  <c r="AD26" i="5"/>
  <c r="T26" i="5"/>
  <c r="X27" i="5"/>
  <c r="AC26" i="5"/>
  <c r="U27" i="5"/>
  <c r="W27" i="5"/>
  <c r="AB26" i="5"/>
  <c r="Z27" i="5"/>
  <c r="AC15" i="2"/>
  <c r="S20" i="4"/>
  <c r="AB15" i="2"/>
  <c r="AD15" i="2"/>
  <c r="Z15" i="2"/>
  <c r="X16" i="2"/>
  <c r="AK16" i="4"/>
  <c r="AB20" i="4"/>
  <c r="X21" i="4"/>
  <c r="Y21" i="4"/>
  <c r="AD16" i="3"/>
  <c r="T16" i="3"/>
  <c r="Y17" i="3"/>
  <c r="AC16" i="3"/>
  <c r="S16" i="3"/>
  <c r="X17" i="3"/>
  <c r="AA21" i="3"/>
  <c r="AD20" i="4"/>
  <c r="T20" i="4"/>
  <c r="AB16" i="3"/>
  <c r="U17" i="3"/>
  <c r="W17" i="3"/>
  <c r="Y15" i="2"/>
  <c r="AI14" i="3"/>
  <c r="T15" i="2"/>
  <c r="AI11" i="2"/>
  <c r="AD19" i="2"/>
  <c r="AD20" i="2" s="1"/>
  <c r="S15" i="2"/>
  <c r="U21" i="4"/>
  <c r="AL16" i="4"/>
  <c r="AA16" i="3"/>
  <c r="Z17" i="3"/>
  <c r="W26" i="6"/>
  <c r="W27" i="6" s="1"/>
  <c r="W21" i="3"/>
  <c r="AK25" i="18"/>
  <c r="AJ25" i="18"/>
  <c r="AF25" i="18"/>
  <c r="AI25" i="18"/>
  <c r="AE25" i="18"/>
  <c r="S26" i="18"/>
  <c r="AE18" i="18"/>
  <c r="AI18" i="18"/>
  <c r="AF19" i="18"/>
  <c r="AJ19" i="18"/>
  <c r="AK23" i="18"/>
  <c r="AE17" i="18"/>
  <c r="AF18" i="18"/>
  <c r="AJ18" i="18"/>
  <c r="AK19" i="18"/>
  <c r="AF17" i="18"/>
  <c r="AJ17" i="18"/>
  <c r="AK18" i="18"/>
  <c r="AE23" i="18"/>
  <c r="AI23" i="18"/>
  <c r="AE19" i="18"/>
  <c r="AG19" i="18" s="1"/>
  <c r="AH19" i="18" s="1"/>
  <c r="AF23" i="18"/>
  <c r="AE31" i="17"/>
  <c r="AI31" i="17"/>
  <c r="AF32" i="17"/>
  <c r="AJ32" i="17"/>
  <c r="AK36" i="17"/>
  <c r="AF31" i="17"/>
  <c r="AJ31" i="17"/>
  <c r="AK32" i="17"/>
  <c r="S38" i="17"/>
  <c r="AE30" i="17"/>
  <c r="AF30" i="17"/>
  <c r="AJ30" i="17"/>
  <c r="AE36" i="17"/>
  <c r="AI36" i="17"/>
  <c r="AE32" i="17"/>
  <c r="AF36" i="17"/>
  <c r="AK26" i="16"/>
  <c r="AJ26" i="16"/>
  <c r="AF26" i="16"/>
  <c r="AI26" i="16"/>
  <c r="AE26" i="16"/>
  <c r="S27" i="16"/>
  <c r="AE19" i="16"/>
  <c r="AI19" i="16"/>
  <c r="AF20" i="16"/>
  <c r="AJ20" i="16"/>
  <c r="AK24" i="16"/>
  <c r="AE18" i="16"/>
  <c r="AF19" i="16"/>
  <c r="AJ19" i="16"/>
  <c r="AK20" i="16"/>
  <c r="AF18" i="16"/>
  <c r="AJ18" i="16"/>
  <c r="AK19" i="16"/>
  <c r="AE24" i="16"/>
  <c r="AI24" i="16"/>
  <c r="AE20" i="16"/>
  <c r="AG20" i="16" s="1"/>
  <c r="AH20" i="16" s="1"/>
  <c r="AF24" i="16"/>
  <c r="AE20" i="15"/>
  <c r="AI20" i="15"/>
  <c r="AF21" i="15"/>
  <c r="AJ21" i="15"/>
  <c r="AK25" i="15"/>
  <c r="AE19" i="15"/>
  <c r="AI19" i="15"/>
  <c r="AF20" i="15"/>
  <c r="AJ20" i="15"/>
  <c r="AK21" i="15"/>
  <c r="S27" i="15"/>
  <c r="AF19" i="15"/>
  <c r="AJ19" i="15"/>
  <c r="AE25" i="15"/>
  <c r="AI25" i="15"/>
  <c r="AE21" i="15"/>
  <c r="AF25" i="15"/>
  <c r="AK32" i="14"/>
  <c r="AJ32" i="14"/>
  <c r="AF32" i="14"/>
  <c r="AI32" i="14"/>
  <c r="AE32" i="14"/>
  <c r="S33" i="14"/>
  <c r="AE25" i="14"/>
  <c r="AI25" i="14"/>
  <c r="AF26" i="14"/>
  <c r="AJ26" i="14"/>
  <c r="AK30" i="14"/>
  <c r="AE24" i="14"/>
  <c r="AI24" i="14"/>
  <c r="AF25" i="14"/>
  <c r="AJ25" i="14"/>
  <c r="AF24" i="14"/>
  <c r="AJ24" i="14"/>
  <c r="AK25" i="14"/>
  <c r="AE30" i="14"/>
  <c r="AI30" i="14"/>
  <c r="AE26" i="14"/>
  <c r="AG26" i="14" s="1"/>
  <c r="AH26" i="14" s="1"/>
  <c r="AF30" i="14"/>
  <c r="AE29" i="13"/>
  <c r="AI29" i="13"/>
  <c r="AF30" i="13"/>
  <c r="AJ30" i="13"/>
  <c r="AK34" i="13"/>
  <c r="AE28" i="13"/>
  <c r="AI28" i="13"/>
  <c r="AF29" i="13"/>
  <c r="AJ29" i="13"/>
  <c r="AK30" i="13"/>
  <c r="S36" i="13"/>
  <c r="AF28" i="13"/>
  <c r="AJ28" i="13"/>
  <c r="AE34" i="13"/>
  <c r="AI34" i="13"/>
  <c r="AE30" i="13"/>
  <c r="AF34" i="13"/>
  <c r="AK24" i="12"/>
  <c r="AJ24" i="12"/>
  <c r="AF24" i="12"/>
  <c r="AI24" i="12"/>
  <c r="AE24" i="12"/>
  <c r="S25" i="12"/>
  <c r="AE17" i="12"/>
  <c r="AI17" i="12"/>
  <c r="AF18" i="12"/>
  <c r="AJ18" i="12"/>
  <c r="AK22" i="12"/>
  <c r="AE16" i="12"/>
  <c r="AF17" i="12"/>
  <c r="AJ17" i="12"/>
  <c r="AK18" i="12"/>
  <c r="AF16" i="12"/>
  <c r="AJ16" i="12"/>
  <c r="AK17" i="12"/>
  <c r="AE22" i="12"/>
  <c r="AI22" i="12"/>
  <c r="AE18" i="12"/>
  <c r="AG18" i="12" s="1"/>
  <c r="AH18" i="12" s="1"/>
  <c r="AF22" i="12"/>
  <c r="AK47" i="11"/>
  <c r="AJ47" i="11"/>
  <c r="AF47" i="11"/>
  <c r="AI47" i="11"/>
  <c r="AE47" i="11"/>
  <c r="S48" i="11"/>
  <c r="AE40" i="11"/>
  <c r="AI40" i="11"/>
  <c r="AF41" i="11"/>
  <c r="AJ41" i="11"/>
  <c r="AK45" i="11"/>
  <c r="AE39" i="11"/>
  <c r="AI39" i="11"/>
  <c r="AF40" i="11"/>
  <c r="AJ40" i="11"/>
  <c r="AF39" i="11"/>
  <c r="AJ39" i="11"/>
  <c r="AK40" i="11"/>
  <c r="AE45" i="11"/>
  <c r="AI45" i="11"/>
  <c r="AE41" i="11"/>
  <c r="AG41" i="11" s="1"/>
  <c r="AH41" i="11" s="1"/>
  <c r="AF45" i="11"/>
  <c r="AF17" i="10"/>
  <c r="AE15" i="10"/>
  <c r="AI15" i="10"/>
  <c r="AF16" i="10"/>
  <c r="AJ16" i="10"/>
  <c r="AK17" i="10"/>
  <c r="S23" i="10"/>
  <c r="AF15" i="10"/>
  <c r="AJ15" i="10"/>
  <c r="AK16" i="10"/>
  <c r="AE21" i="10"/>
  <c r="AI21" i="10"/>
  <c r="AE16" i="10"/>
  <c r="AE17" i="10"/>
  <c r="AF21" i="10"/>
  <c r="AE7" i="8"/>
  <c r="AG7" i="8" s="1"/>
  <c r="AH7" i="8" s="1"/>
  <c r="AI7" i="8"/>
  <c r="AF8" i="8"/>
  <c r="AJ8" i="8"/>
  <c r="AK12" i="8"/>
  <c r="AE6" i="8"/>
  <c r="AI6" i="8"/>
  <c r="AK8" i="8"/>
  <c r="S14" i="8"/>
  <c r="AF6" i="8"/>
  <c r="AJ6" i="8"/>
  <c r="AE12" i="8"/>
  <c r="AG12" i="8" s="1"/>
  <c r="AH12" i="8" s="1"/>
  <c r="AE8" i="8"/>
  <c r="AG8" i="8" s="1"/>
  <c r="AH8" i="8" s="1"/>
  <c r="AK26" i="7"/>
  <c r="AJ26" i="7"/>
  <c r="AF26" i="7"/>
  <c r="AI26" i="7"/>
  <c r="AE26" i="7"/>
  <c r="S27" i="7"/>
  <c r="AE19" i="7"/>
  <c r="AI19" i="7"/>
  <c r="AF20" i="7"/>
  <c r="AJ20" i="7"/>
  <c r="AK24" i="7"/>
  <c r="AE18" i="7"/>
  <c r="AF19" i="7"/>
  <c r="AJ19" i="7"/>
  <c r="AK20" i="7"/>
  <c r="AF18" i="7"/>
  <c r="AJ18" i="7"/>
  <c r="AK19" i="7"/>
  <c r="AE24" i="7"/>
  <c r="AI24" i="7"/>
  <c r="AE20" i="7"/>
  <c r="AG20" i="7" s="1"/>
  <c r="AH20" i="7" s="1"/>
  <c r="AF24" i="7"/>
  <c r="AE19" i="6"/>
  <c r="AI19" i="6"/>
  <c r="AF20" i="6"/>
  <c r="AJ20" i="6"/>
  <c r="AE18" i="6"/>
  <c r="AI18" i="6"/>
  <c r="AF19" i="6"/>
  <c r="AJ19" i="6"/>
  <c r="AK20" i="6"/>
  <c r="S26" i="6"/>
  <c r="AE24" i="6"/>
  <c r="AI24" i="6"/>
  <c r="AF18" i="6"/>
  <c r="AE20" i="6"/>
  <c r="AF24" i="6"/>
  <c r="AE23" i="5"/>
  <c r="AI23" i="5"/>
  <c r="AF24" i="5"/>
  <c r="AJ24" i="5"/>
  <c r="AK28" i="5"/>
  <c r="AE22" i="5"/>
  <c r="AI22" i="5"/>
  <c r="AF23" i="5"/>
  <c r="AJ23" i="5"/>
  <c r="AK24" i="5"/>
  <c r="S30" i="5"/>
  <c r="AF22" i="5"/>
  <c r="AJ22" i="5"/>
  <c r="AE28" i="5"/>
  <c r="AI28" i="5"/>
  <c r="AE24" i="5"/>
  <c r="AG24" i="5" s="1"/>
  <c r="AH24" i="5" s="1"/>
  <c r="AF28" i="5"/>
  <c r="AE17" i="4"/>
  <c r="AI17" i="4"/>
  <c r="AF18" i="4"/>
  <c r="AJ18" i="4"/>
  <c r="AK22" i="4"/>
  <c r="AE16" i="4"/>
  <c r="AI16" i="4"/>
  <c r="AF17" i="4"/>
  <c r="AJ17" i="4"/>
  <c r="AK18" i="4"/>
  <c r="S24" i="4"/>
  <c r="AF16" i="4"/>
  <c r="AJ16" i="4"/>
  <c r="AE22" i="4"/>
  <c r="AI22" i="4"/>
  <c r="AE18" i="4"/>
  <c r="AF22" i="4"/>
  <c r="AK20" i="3"/>
  <c r="AJ20" i="3"/>
  <c r="AF20" i="3"/>
  <c r="AI20" i="3"/>
  <c r="AE20" i="3"/>
  <c r="AE13" i="3"/>
  <c r="AI13" i="3"/>
  <c r="AF14" i="3"/>
  <c r="AJ14" i="3"/>
  <c r="AK18" i="3"/>
  <c r="AI12" i="3"/>
  <c r="AF13" i="3"/>
  <c r="AJ13" i="3"/>
  <c r="AK14" i="3"/>
  <c r="AE12" i="3"/>
  <c r="AF12" i="3"/>
  <c r="AJ12" i="3"/>
  <c r="AK13" i="3"/>
  <c r="AE18" i="3"/>
  <c r="AI18" i="3"/>
  <c r="AE14" i="3"/>
  <c r="AF18" i="3"/>
  <c r="AS13" i="17"/>
  <c r="AX13" i="17"/>
  <c r="AY13" i="17" s="1"/>
  <c r="AS10" i="18"/>
  <c r="AX10" i="18"/>
  <c r="AY10" i="18" s="1"/>
  <c r="AS26" i="17"/>
  <c r="AX26" i="17"/>
  <c r="AY26" i="17" s="1"/>
  <c r="AQ21" i="17"/>
  <c r="AU21" i="17"/>
  <c r="BA21" i="17" s="1"/>
  <c r="AR14" i="17"/>
  <c r="AX11" i="17"/>
  <c r="AY11" i="17" s="1"/>
  <c r="AS11" i="17"/>
  <c r="AR27" i="17"/>
  <c r="AS23" i="17"/>
  <c r="AX23" i="17"/>
  <c r="AY23" i="17" s="1"/>
  <c r="AS16" i="17"/>
  <c r="AX16" i="17"/>
  <c r="AY16" i="17" s="1"/>
  <c r="AX24" i="17"/>
  <c r="AY24" i="17" s="1"/>
  <c r="AS24" i="17"/>
  <c r="AQ16" i="17"/>
  <c r="AU16" i="17"/>
  <c r="BA16" i="17" s="1"/>
  <c r="AS10" i="17"/>
  <c r="AX10" i="17"/>
  <c r="AY10" i="17" s="1"/>
  <c r="AQ9" i="17"/>
  <c r="AU9" i="17"/>
  <c r="BA9" i="17" s="1"/>
  <c r="AX11" i="18"/>
  <c r="AY11" i="18" s="1"/>
  <c r="AS11" i="18"/>
  <c r="AS21" i="17"/>
  <c r="AX21" i="17"/>
  <c r="AY21" i="17" s="1"/>
  <c r="AS18" i="17"/>
  <c r="AX18" i="17"/>
  <c r="AY18" i="17" s="1"/>
  <c r="AU13" i="17"/>
  <c r="BA13" i="17" s="1"/>
  <c r="AS9" i="17"/>
  <c r="AR14" i="18"/>
  <c r="AV14" i="18"/>
  <c r="BB14" i="18" s="1"/>
  <c r="AS19" i="17"/>
  <c r="AX19" i="17"/>
  <c r="AY19" i="17" s="1"/>
  <c r="AS12" i="17"/>
  <c r="AX12" i="17"/>
  <c r="AY12" i="17" s="1"/>
  <c r="AU10" i="18"/>
  <c r="BA10" i="18" s="1"/>
  <c r="AX25" i="17"/>
  <c r="AY25" i="17" s="1"/>
  <c r="AX17" i="17"/>
  <c r="AY17" i="17" s="1"/>
  <c r="AX22" i="17"/>
  <c r="AY22" i="17" s="1"/>
  <c r="AX14" i="17"/>
  <c r="AY14" i="17" s="1"/>
  <c r="AX14" i="18"/>
  <c r="AY14" i="18" s="1"/>
  <c r="AS27" i="17"/>
  <c r="AX27" i="17"/>
  <c r="AY27" i="17" s="1"/>
  <c r="AS15" i="18"/>
  <c r="AS12" i="18"/>
  <c r="AX13" i="18"/>
  <c r="AY13" i="18" s="1"/>
  <c r="AJ17" i="2"/>
  <c r="AK11" i="2"/>
  <c r="AK19" i="2"/>
  <c r="AJ19" i="2"/>
  <c r="AF19" i="2"/>
  <c r="AI19" i="2"/>
  <c r="AE19" i="2"/>
  <c r="AE12" i="2"/>
  <c r="AI12" i="2"/>
  <c r="AF13" i="2"/>
  <c r="AJ13" i="2"/>
  <c r="AK17" i="2"/>
  <c r="AE11" i="2"/>
  <c r="AF12" i="2"/>
  <c r="AJ12" i="2"/>
  <c r="AK13" i="2"/>
  <c r="AF11" i="2"/>
  <c r="AJ11" i="2"/>
  <c r="AK12" i="2"/>
  <c r="AE17" i="2"/>
  <c r="AI17" i="2"/>
  <c r="AE13" i="2"/>
  <c r="AG13" i="2" s="1"/>
  <c r="AH13" i="2" s="1"/>
  <c r="AF17" i="2"/>
  <c r="AQ15" i="18"/>
  <c r="AR13" i="18"/>
  <c r="AQ12" i="18"/>
  <c r="AU11" i="18"/>
  <c r="BA11" i="18" s="1"/>
  <c r="AR9" i="18"/>
  <c r="AQ8" i="18"/>
  <c r="AR28" i="17"/>
  <c r="AQ27" i="17"/>
  <c r="AU28" i="17"/>
  <c r="BA28" i="17" s="1"/>
  <c r="AV25" i="17"/>
  <c r="BB25" i="17" s="1"/>
  <c r="AU24" i="17"/>
  <c r="BA24" i="17" s="1"/>
  <c r="AV21" i="17"/>
  <c r="BB21" i="17" s="1"/>
  <c r="AU20" i="17"/>
  <c r="BA20" i="17" s="1"/>
  <c r="AV17" i="17"/>
  <c r="BB17" i="17" s="1"/>
  <c r="AV16" i="17"/>
  <c r="BB16" i="17" s="1"/>
  <c r="AU15" i="17"/>
  <c r="BA15" i="17" s="1"/>
  <c r="AV12" i="17"/>
  <c r="BB12" i="17" s="1"/>
  <c r="AU11" i="17"/>
  <c r="BA11" i="17" s="1"/>
  <c r="AQ8" i="17"/>
  <c r="AR24" i="17"/>
  <c r="AQ23" i="17"/>
  <c r="AR20" i="17"/>
  <c r="AQ19" i="17"/>
  <c r="AR15" i="17"/>
  <c r="AQ14" i="17"/>
  <c r="AR11" i="17"/>
  <c r="AQ10" i="17"/>
  <c r="AM8" i="16"/>
  <c r="AU8" i="16" s="1"/>
  <c r="BA8" i="16" s="1"/>
  <c r="AN8" i="16"/>
  <c r="AV8" i="16" s="1"/>
  <c r="BB8" i="16" s="1"/>
  <c r="AO8" i="16"/>
  <c r="AX8" i="16" s="1"/>
  <c r="AY8" i="16" s="1"/>
  <c r="BC8" i="16"/>
  <c r="AM9" i="16"/>
  <c r="AQ9" i="16" s="1"/>
  <c r="AN9" i="16"/>
  <c r="AV9" i="16" s="1"/>
  <c r="BB9" i="16" s="1"/>
  <c r="AO9" i="16"/>
  <c r="AX9" i="16" s="1"/>
  <c r="AY9" i="16" s="1"/>
  <c r="AU9" i="16"/>
  <c r="BA9" i="16" s="1"/>
  <c r="BC9" i="16"/>
  <c r="AM10" i="16"/>
  <c r="AQ10" i="16" s="1"/>
  <c r="AN10" i="16"/>
  <c r="AR10" i="16" s="1"/>
  <c r="AO10" i="16"/>
  <c r="BC10" i="16"/>
  <c r="AM11" i="16"/>
  <c r="AQ11" i="16" s="1"/>
  <c r="AN11" i="16"/>
  <c r="AV11" i="16" s="1"/>
  <c r="BB11" i="16" s="1"/>
  <c r="AO11" i="16"/>
  <c r="AX11" i="16" s="1"/>
  <c r="AY11" i="16" s="1"/>
  <c r="BC11" i="16"/>
  <c r="AM12" i="16"/>
  <c r="AU12" i="16" s="1"/>
  <c r="BA12" i="16" s="1"/>
  <c r="AN12" i="16"/>
  <c r="AR12" i="16" s="1"/>
  <c r="AO12" i="16"/>
  <c r="AX12" i="16" s="1"/>
  <c r="AY12" i="16" s="1"/>
  <c r="AS12" i="16"/>
  <c r="BC12" i="16"/>
  <c r="AM13" i="16"/>
  <c r="AQ13" i="16" s="1"/>
  <c r="AN13" i="16"/>
  <c r="AV13" i="16" s="1"/>
  <c r="BB13" i="16" s="1"/>
  <c r="AO13" i="16"/>
  <c r="BC13" i="16"/>
  <c r="AM14" i="16"/>
  <c r="AQ14" i="16" s="1"/>
  <c r="AN14" i="16"/>
  <c r="AV14" i="16" s="1"/>
  <c r="BB14" i="16" s="1"/>
  <c r="AO14" i="16"/>
  <c r="BC14" i="16"/>
  <c r="AM15" i="16"/>
  <c r="AQ15" i="16" s="1"/>
  <c r="AN15" i="16"/>
  <c r="AV15" i="16" s="1"/>
  <c r="BB15" i="16" s="1"/>
  <c r="AO15" i="16"/>
  <c r="AX15" i="16" s="1"/>
  <c r="AY15" i="16" s="1"/>
  <c r="BC15" i="16"/>
  <c r="AM16" i="16"/>
  <c r="AU16" i="16" s="1"/>
  <c r="BA16" i="16" s="1"/>
  <c r="AN16" i="16"/>
  <c r="AR16" i="16" s="1"/>
  <c r="AO16" i="16"/>
  <c r="AX16" i="16" s="1"/>
  <c r="AY16" i="16" s="1"/>
  <c r="BC16" i="16"/>
  <c r="AM8" i="15"/>
  <c r="AU8" i="15" s="1"/>
  <c r="BA8" i="15" s="1"/>
  <c r="AN8" i="15"/>
  <c r="AV8" i="15" s="1"/>
  <c r="BB8" i="15" s="1"/>
  <c r="AO8" i="15"/>
  <c r="AX8" i="15" s="1"/>
  <c r="AY8" i="15" s="1"/>
  <c r="BC8" i="15"/>
  <c r="AM9" i="15"/>
  <c r="AQ9" i="15" s="1"/>
  <c r="AN9" i="15"/>
  <c r="AV9" i="15" s="1"/>
  <c r="BB9" i="15" s="1"/>
  <c r="AO9" i="15"/>
  <c r="BC9" i="15"/>
  <c r="AM10" i="15"/>
  <c r="AQ10" i="15" s="1"/>
  <c r="AN10" i="15"/>
  <c r="AV10" i="15" s="1"/>
  <c r="BB10" i="15" s="1"/>
  <c r="AO10" i="15"/>
  <c r="AU10" i="15"/>
  <c r="BA10" i="15" s="1"/>
  <c r="BC10" i="15"/>
  <c r="AM11" i="15"/>
  <c r="AQ11" i="15" s="1"/>
  <c r="AN11" i="15"/>
  <c r="AR11" i="15" s="1"/>
  <c r="AO11" i="15"/>
  <c r="AX11" i="15" s="1"/>
  <c r="AY11" i="15" s="1"/>
  <c r="BC11" i="15"/>
  <c r="AM12" i="15"/>
  <c r="AU12" i="15" s="1"/>
  <c r="BA12" i="15" s="1"/>
  <c r="AN12" i="15"/>
  <c r="AR12" i="15" s="1"/>
  <c r="AO12" i="15"/>
  <c r="AX12" i="15" s="1"/>
  <c r="AY12" i="15" s="1"/>
  <c r="BC12" i="15"/>
  <c r="AM13" i="15"/>
  <c r="AQ13" i="15" s="1"/>
  <c r="AN13" i="15"/>
  <c r="AV13" i="15" s="1"/>
  <c r="BB13" i="15" s="1"/>
  <c r="AO13" i="15"/>
  <c r="BC13" i="15"/>
  <c r="AM14" i="15"/>
  <c r="AQ14" i="15" s="1"/>
  <c r="AN14" i="15"/>
  <c r="AR14" i="15" s="1"/>
  <c r="AO14" i="15"/>
  <c r="AV14" i="15"/>
  <c r="BB14" i="15" s="1"/>
  <c r="BC14" i="15"/>
  <c r="AM15" i="15"/>
  <c r="AQ15" i="15" s="1"/>
  <c r="AN15" i="15"/>
  <c r="AR15" i="15" s="1"/>
  <c r="AO15" i="15"/>
  <c r="AX15" i="15" s="1"/>
  <c r="AY15" i="15" s="1"/>
  <c r="BC15" i="15"/>
  <c r="AM16" i="15"/>
  <c r="AU16" i="15" s="1"/>
  <c r="BA16" i="15" s="1"/>
  <c r="AN16" i="15"/>
  <c r="AR16" i="15" s="1"/>
  <c r="AO16" i="15"/>
  <c r="AX16" i="15" s="1"/>
  <c r="AY16" i="15" s="1"/>
  <c r="BC16" i="15"/>
  <c r="AM17" i="15"/>
  <c r="AU17" i="15" s="1"/>
  <c r="BA17" i="15" s="1"/>
  <c r="AN17" i="15"/>
  <c r="AR17" i="15" s="1"/>
  <c r="AO17" i="15"/>
  <c r="AX17" i="15" s="1"/>
  <c r="AY17" i="15" s="1"/>
  <c r="BC17" i="15"/>
  <c r="AM8" i="14"/>
  <c r="AU8" i="14" s="1"/>
  <c r="BA8" i="14" s="1"/>
  <c r="AN8" i="14"/>
  <c r="AV8" i="14" s="1"/>
  <c r="BB8" i="14" s="1"/>
  <c r="AO8" i="14"/>
  <c r="AX8" i="14" s="1"/>
  <c r="AY8" i="14" s="1"/>
  <c r="BC8" i="14"/>
  <c r="AM9" i="14"/>
  <c r="AQ9" i="14" s="1"/>
  <c r="AN9" i="14"/>
  <c r="AV9" i="14" s="1"/>
  <c r="BB9" i="14" s="1"/>
  <c r="AO9" i="14"/>
  <c r="BC9" i="14"/>
  <c r="AM10" i="14"/>
  <c r="AQ10" i="14" s="1"/>
  <c r="AN10" i="14"/>
  <c r="AV10" i="14" s="1"/>
  <c r="BB10" i="14" s="1"/>
  <c r="AO10" i="14"/>
  <c r="BC10" i="14"/>
  <c r="AM11" i="14"/>
  <c r="AQ11" i="14" s="1"/>
  <c r="AN11" i="14"/>
  <c r="AR11" i="14" s="1"/>
  <c r="AO11" i="14"/>
  <c r="AX11" i="14" s="1"/>
  <c r="AY11" i="14" s="1"/>
  <c r="BC11" i="14"/>
  <c r="AM12" i="14"/>
  <c r="AU12" i="14" s="1"/>
  <c r="BA12" i="14" s="1"/>
  <c r="AN12" i="14"/>
  <c r="AR12" i="14" s="1"/>
  <c r="AO12" i="14"/>
  <c r="AX12" i="14" s="1"/>
  <c r="AY12" i="14" s="1"/>
  <c r="BC12" i="14"/>
  <c r="AM13" i="14"/>
  <c r="AQ13" i="14" s="1"/>
  <c r="AN13" i="14"/>
  <c r="AV13" i="14" s="1"/>
  <c r="BB13" i="14" s="1"/>
  <c r="AO13" i="14"/>
  <c r="BC13" i="14"/>
  <c r="AM14" i="14"/>
  <c r="AQ14" i="14" s="1"/>
  <c r="AN14" i="14"/>
  <c r="AR14" i="14" s="1"/>
  <c r="AO14" i="14"/>
  <c r="BC14" i="14"/>
  <c r="AM15" i="14"/>
  <c r="AQ15" i="14" s="1"/>
  <c r="AN15" i="14"/>
  <c r="AR15" i="14" s="1"/>
  <c r="AO15" i="14"/>
  <c r="BC15" i="14"/>
  <c r="AM16" i="14"/>
  <c r="AU16" i="14" s="1"/>
  <c r="BA16" i="14" s="1"/>
  <c r="AN16" i="14"/>
  <c r="AR16" i="14" s="1"/>
  <c r="AO16" i="14"/>
  <c r="BC16" i="14"/>
  <c r="AM17" i="14"/>
  <c r="AU17" i="14" s="1"/>
  <c r="BA17" i="14" s="1"/>
  <c r="AN17" i="14"/>
  <c r="AR17" i="14" s="1"/>
  <c r="AO17" i="14"/>
  <c r="BC17" i="14"/>
  <c r="AM18" i="14"/>
  <c r="AQ18" i="14" s="1"/>
  <c r="AN18" i="14"/>
  <c r="AV18" i="14" s="1"/>
  <c r="BB18" i="14" s="1"/>
  <c r="AO18" i="14"/>
  <c r="BC18" i="14"/>
  <c r="AM19" i="14"/>
  <c r="AQ19" i="14" s="1"/>
  <c r="AN19" i="14"/>
  <c r="AR19" i="14" s="1"/>
  <c r="AO19" i="14"/>
  <c r="BC19" i="14"/>
  <c r="AM20" i="14"/>
  <c r="AQ20" i="14" s="1"/>
  <c r="AN20" i="14"/>
  <c r="AR20" i="14" s="1"/>
  <c r="AO20" i="14"/>
  <c r="BC20" i="14"/>
  <c r="AM21" i="14"/>
  <c r="AQ21" i="14" s="1"/>
  <c r="AN21" i="14"/>
  <c r="AR21" i="14" s="1"/>
  <c r="AO21" i="14"/>
  <c r="BC21" i="14"/>
  <c r="AM22" i="14"/>
  <c r="AQ22" i="14" s="1"/>
  <c r="AN22" i="14"/>
  <c r="AR22" i="14" s="1"/>
  <c r="AO22" i="14"/>
  <c r="BC22" i="14"/>
  <c r="AM8" i="13"/>
  <c r="AU8" i="13" s="1"/>
  <c r="BA8" i="13" s="1"/>
  <c r="AN8" i="13"/>
  <c r="AV8" i="13" s="1"/>
  <c r="BB8" i="13" s="1"/>
  <c r="AO8" i="13"/>
  <c r="AX8" i="13" s="1"/>
  <c r="AY8" i="13" s="1"/>
  <c r="BC8" i="13"/>
  <c r="AM9" i="13"/>
  <c r="AQ9" i="13" s="1"/>
  <c r="AN9" i="13"/>
  <c r="AV9" i="13" s="1"/>
  <c r="BB9" i="13" s="1"/>
  <c r="AO9" i="13"/>
  <c r="AX9" i="13" s="1"/>
  <c r="AY9" i="13" s="1"/>
  <c r="AU9" i="13"/>
  <c r="BA9" i="13" s="1"/>
  <c r="BC9" i="13"/>
  <c r="AM10" i="13"/>
  <c r="AU10" i="13" s="1"/>
  <c r="BA10" i="13" s="1"/>
  <c r="AN10" i="13"/>
  <c r="AV10" i="13" s="1"/>
  <c r="BB10" i="13" s="1"/>
  <c r="AO10" i="13"/>
  <c r="BC10" i="13"/>
  <c r="AM11" i="13"/>
  <c r="AQ11" i="13" s="1"/>
  <c r="AN11" i="13"/>
  <c r="AR11" i="13" s="1"/>
  <c r="AO11" i="13"/>
  <c r="AX11" i="13" s="1"/>
  <c r="AY11" i="13" s="1"/>
  <c r="AV11" i="13"/>
  <c r="BB11" i="13" s="1"/>
  <c r="BC11" i="13"/>
  <c r="AM12" i="13"/>
  <c r="AU12" i="13" s="1"/>
  <c r="BA12" i="13" s="1"/>
  <c r="AN12" i="13"/>
  <c r="AR12" i="13" s="1"/>
  <c r="AO12" i="13"/>
  <c r="AX12" i="13" s="1"/>
  <c r="AY12" i="13" s="1"/>
  <c r="BC12" i="13"/>
  <c r="AM13" i="13"/>
  <c r="AQ13" i="13" s="1"/>
  <c r="AN13" i="13"/>
  <c r="AV13" i="13" s="1"/>
  <c r="BB13" i="13" s="1"/>
  <c r="AO13" i="13"/>
  <c r="BC13" i="13"/>
  <c r="AM14" i="13"/>
  <c r="AQ14" i="13" s="1"/>
  <c r="AN14" i="13"/>
  <c r="AR14" i="13" s="1"/>
  <c r="AO14" i="13"/>
  <c r="BC14" i="13"/>
  <c r="AM15" i="13"/>
  <c r="AQ15" i="13" s="1"/>
  <c r="AN15" i="13"/>
  <c r="AR15" i="13" s="1"/>
  <c r="AO15" i="13"/>
  <c r="AX15" i="13" s="1"/>
  <c r="AY15" i="13" s="1"/>
  <c r="BC15" i="13"/>
  <c r="AM16" i="13"/>
  <c r="AU16" i="13" s="1"/>
  <c r="BA16" i="13" s="1"/>
  <c r="AN16" i="13"/>
  <c r="AR16" i="13" s="1"/>
  <c r="AO16" i="13"/>
  <c r="AX16" i="13" s="1"/>
  <c r="AY16" i="13" s="1"/>
  <c r="BC16" i="13"/>
  <c r="AM17" i="13"/>
  <c r="AU17" i="13" s="1"/>
  <c r="BA17" i="13" s="1"/>
  <c r="AN17" i="13"/>
  <c r="AR17" i="13" s="1"/>
  <c r="AO17" i="13"/>
  <c r="AX17" i="13" s="1"/>
  <c r="AY17" i="13" s="1"/>
  <c r="BC17" i="13"/>
  <c r="AM18" i="13"/>
  <c r="AQ18" i="13" s="1"/>
  <c r="AN18" i="13"/>
  <c r="AV18" i="13" s="1"/>
  <c r="BB18" i="13" s="1"/>
  <c r="AO18" i="13"/>
  <c r="BC18" i="13"/>
  <c r="AM19" i="13"/>
  <c r="AQ19" i="13" s="1"/>
  <c r="AN19" i="13"/>
  <c r="AR19" i="13" s="1"/>
  <c r="AO19" i="13"/>
  <c r="AU19" i="13"/>
  <c r="BA19" i="13" s="1"/>
  <c r="AV19" i="13"/>
  <c r="BB19" i="13" s="1"/>
  <c r="BC19" i="13"/>
  <c r="AM20" i="13"/>
  <c r="AQ20" i="13" s="1"/>
  <c r="AN20" i="13"/>
  <c r="AR20" i="13" s="1"/>
  <c r="AO20" i="13"/>
  <c r="AX20" i="13" s="1"/>
  <c r="AY20" i="13" s="1"/>
  <c r="AV20" i="13"/>
  <c r="BB20" i="13" s="1"/>
  <c r="BC20" i="13"/>
  <c r="AM21" i="13"/>
  <c r="AU21" i="13" s="1"/>
  <c r="BA21" i="13" s="1"/>
  <c r="AN21" i="13"/>
  <c r="AR21" i="13" s="1"/>
  <c r="AO21" i="13"/>
  <c r="AX21" i="13" s="1"/>
  <c r="AY21" i="13" s="1"/>
  <c r="BC21" i="13"/>
  <c r="AM22" i="13"/>
  <c r="AQ22" i="13" s="1"/>
  <c r="AN22" i="13"/>
  <c r="AV22" i="13" s="1"/>
  <c r="BB22" i="13" s="1"/>
  <c r="AO22" i="13"/>
  <c r="BC22" i="13"/>
  <c r="AM23" i="13"/>
  <c r="AQ23" i="13" s="1"/>
  <c r="AN23" i="13"/>
  <c r="AV23" i="13" s="1"/>
  <c r="BB23" i="13" s="1"/>
  <c r="AO23" i="13"/>
  <c r="AU23" i="13"/>
  <c r="BA23" i="13" s="1"/>
  <c r="BC23" i="13"/>
  <c r="AM24" i="13"/>
  <c r="AQ24" i="13" s="1"/>
  <c r="AN24" i="13"/>
  <c r="AV24" i="13" s="1"/>
  <c r="BB24" i="13" s="1"/>
  <c r="AO24" i="13"/>
  <c r="AX24" i="13" s="1"/>
  <c r="AY24" i="13" s="1"/>
  <c r="BC24" i="13"/>
  <c r="AM25" i="13"/>
  <c r="AU25" i="13" s="1"/>
  <c r="BA25" i="13" s="1"/>
  <c r="AN25" i="13"/>
  <c r="AR25" i="13" s="1"/>
  <c r="AO25" i="13"/>
  <c r="AX25" i="13" s="1"/>
  <c r="AY25" i="13" s="1"/>
  <c r="BC25" i="13"/>
  <c r="AM26" i="13"/>
  <c r="AQ26" i="13" s="1"/>
  <c r="AN26" i="13"/>
  <c r="AV26" i="13" s="1"/>
  <c r="BB26" i="13" s="1"/>
  <c r="AO26" i="13"/>
  <c r="BC26" i="13"/>
  <c r="AM8" i="12"/>
  <c r="AU8" i="12" s="1"/>
  <c r="BA8" i="12" s="1"/>
  <c r="AN8" i="12"/>
  <c r="AV8" i="12" s="1"/>
  <c r="BB8" i="12" s="1"/>
  <c r="AO8" i="12"/>
  <c r="AX8" i="12" s="1"/>
  <c r="AY8" i="12" s="1"/>
  <c r="BC8" i="12"/>
  <c r="AM9" i="12"/>
  <c r="AQ9" i="12" s="1"/>
  <c r="AN9" i="12"/>
  <c r="AV9" i="12" s="1"/>
  <c r="BB9" i="12" s="1"/>
  <c r="AO9" i="12"/>
  <c r="AX9" i="12" s="1"/>
  <c r="AY9" i="12" s="1"/>
  <c r="AU9" i="12"/>
  <c r="BA9" i="12" s="1"/>
  <c r="BC9" i="12"/>
  <c r="AM10" i="12"/>
  <c r="AQ10" i="12" s="1"/>
  <c r="AN10" i="12"/>
  <c r="AR10" i="12" s="1"/>
  <c r="AO10" i="12"/>
  <c r="BC10" i="12"/>
  <c r="AM11" i="12"/>
  <c r="AQ11" i="12" s="1"/>
  <c r="AN11" i="12"/>
  <c r="AR11" i="12" s="1"/>
  <c r="AO11" i="12"/>
  <c r="AX11" i="12" s="1"/>
  <c r="AY11" i="12" s="1"/>
  <c r="BC11" i="12"/>
  <c r="AM12" i="12"/>
  <c r="AU12" i="12" s="1"/>
  <c r="BA12" i="12" s="1"/>
  <c r="AN12" i="12"/>
  <c r="AR12" i="12" s="1"/>
  <c r="AO12" i="12"/>
  <c r="AX12" i="12" s="1"/>
  <c r="AY12" i="12" s="1"/>
  <c r="BC12" i="12"/>
  <c r="AM13" i="12"/>
  <c r="AQ13" i="12" s="1"/>
  <c r="AN13" i="12"/>
  <c r="AV13" i="12" s="1"/>
  <c r="BB13" i="12" s="1"/>
  <c r="AO13" i="12"/>
  <c r="BC13" i="12"/>
  <c r="AM14" i="12"/>
  <c r="AU14" i="12" s="1"/>
  <c r="BA14" i="12" s="1"/>
  <c r="AN14" i="12"/>
  <c r="AR14" i="12" s="1"/>
  <c r="AO14" i="12"/>
  <c r="AV14" i="12"/>
  <c r="BB14" i="12" s="1"/>
  <c r="BC14" i="12"/>
  <c r="AM31" i="11"/>
  <c r="AU31" i="11" s="1"/>
  <c r="BA31" i="11" s="1"/>
  <c r="AN31" i="11"/>
  <c r="AV31" i="11" s="1"/>
  <c r="BB31" i="11" s="1"/>
  <c r="AO31" i="11"/>
  <c r="AX31" i="11" s="1"/>
  <c r="AY31" i="11" s="1"/>
  <c r="BC31" i="11"/>
  <c r="AM32" i="11"/>
  <c r="AQ32" i="11" s="1"/>
  <c r="AN32" i="11"/>
  <c r="AV32" i="11" s="1"/>
  <c r="BB32" i="11" s="1"/>
  <c r="AO32" i="11"/>
  <c r="AX32" i="11" s="1"/>
  <c r="AY32" i="11" s="1"/>
  <c r="BC32" i="11"/>
  <c r="AM33" i="11"/>
  <c r="AQ33" i="11" s="1"/>
  <c r="AN33" i="11"/>
  <c r="AR33" i="11" s="1"/>
  <c r="AO33" i="11"/>
  <c r="AU33" i="11"/>
  <c r="BA33" i="11" s="1"/>
  <c r="BC33" i="11"/>
  <c r="AM34" i="11"/>
  <c r="AQ34" i="11" s="1"/>
  <c r="AN34" i="11"/>
  <c r="AR34" i="11" s="1"/>
  <c r="AO34" i="11"/>
  <c r="AX34" i="11" s="1"/>
  <c r="AY34" i="11" s="1"/>
  <c r="BC34" i="11"/>
  <c r="AM35" i="11"/>
  <c r="AU35" i="11" s="1"/>
  <c r="BA35" i="11" s="1"/>
  <c r="AN35" i="11"/>
  <c r="AR35" i="11" s="1"/>
  <c r="AO35" i="11"/>
  <c r="AX35" i="11" s="1"/>
  <c r="AY35" i="11" s="1"/>
  <c r="BC35" i="11"/>
  <c r="AM36" i="11"/>
  <c r="AQ36" i="11" s="1"/>
  <c r="AN36" i="11"/>
  <c r="AV36" i="11" s="1"/>
  <c r="BB36" i="11" s="1"/>
  <c r="AO36" i="11"/>
  <c r="BC36" i="11"/>
  <c r="AM37" i="11"/>
  <c r="AQ37" i="11" s="1"/>
  <c r="AN37" i="11"/>
  <c r="AV37" i="11" s="1"/>
  <c r="BB37" i="11" s="1"/>
  <c r="AO37" i="11"/>
  <c r="AU37" i="11"/>
  <c r="BA37" i="11" s="1"/>
  <c r="BC37" i="11"/>
  <c r="AM8" i="11"/>
  <c r="AU8" i="11" s="1"/>
  <c r="BA8" i="11" s="1"/>
  <c r="AN8" i="11"/>
  <c r="AV8" i="11" s="1"/>
  <c r="BB8" i="11" s="1"/>
  <c r="AO8" i="11"/>
  <c r="AX8" i="11" s="1"/>
  <c r="AY8" i="11" s="1"/>
  <c r="BC8" i="11"/>
  <c r="AM9" i="11"/>
  <c r="AQ9" i="11" s="1"/>
  <c r="AN9" i="11"/>
  <c r="AR9" i="11" s="1"/>
  <c r="AO9" i="11"/>
  <c r="BC9" i="11"/>
  <c r="AM10" i="11"/>
  <c r="AQ10" i="11" s="1"/>
  <c r="AN10" i="11"/>
  <c r="AR10" i="11" s="1"/>
  <c r="AO10" i="11"/>
  <c r="AU10" i="11"/>
  <c r="BA10" i="11" s="1"/>
  <c r="BC10" i="11"/>
  <c r="AM11" i="11"/>
  <c r="AQ11" i="11" s="1"/>
  <c r="AN11" i="11"/>
  <c r="AR11" i="11" s="1"/>
  <c r="AO11" i="11"/>
  <c r="AX11" i="11" s="1"/>
  <c r="AY11" i="11" s="1"/>
  <c r="BC11" i="11"/>
  <c r="AM12" i="11"/>
  <c r="AU12" i="11" s="1"/>
  <c r="BA12" i="11" s="1"/>
  <c r="AN12" i="11"/>
  <c r="AR12" i="11" s="1"/>
  <c r="AO12" i="11"/>
  <c r="AX12" i="11" s="1"/>
  <c r="AY12" i="11" s="1"/>
  <c r="BC12" i="11"/>
  <c r="AM13" i="11"/>
  <c r="AQ13" i="11" s="1"/>
  <c r="AN13" i="11"/>
  <c r="AV13" i="11" s="1"/>
  <c r="BB13" i="11" s="1"/>
  <c r="AO13" i="11"/>
  <c r="AU13" i="11"/>
  <c r="BA13" i="11" s="1"/>
  <c r="BC13" i="11"/>
  <c r="AM14" i="11"/>
  <c r="AQ14" i="11" s="1"/>
  <c r="AN14" i="11"/>
  <c r="AV14" i="11" s="1"/>
  <c r="BB14" i="11" s="1"/>
  <c r="AO14" i="11"/>
  <c r="BC14" i="11"/>
  <c r="AM15" i="11"/>
  <c r="AQ15" i="11" s="1"/>
  <c r="AN15" i="11"/>
  <c r="AR15" i="11" s="1"/>
  <c r="AO15" i="11"/>
  <c r="AX15" i="11" s="1"/>
  <c r="AY15" i="11" s="1"/>
  <c r="AV15" i="11"/>
  <c r="BB15" i="11" s="1"/>
  <c r="BC15" i="11"/>
  <c r="AM16" i="11"/>
  <c r="AU16" i="11" s="1"/>
  <c r="BA16" i="11" s="1"/>
  <c r="AN16" i="11"/>
  <c r="AR16" i="11" s="1"/>
  <c r="AO16" i="11"/>
  <c r="AX16" i="11" s="1"/>
  <c r="AY16" i="11" s="1"/>
  <c r="BC16" i="11"/>
  <c r="AM17" i="11"/>
  <c r="AU17" i="11" s="1"/>
  <c r="BA17" i="11" s="1"/>
  <c r="AN17" i="11"/>
  <c r="AR17" i="11" s="1"/>
  <c r="AO17" i="11"/>
  <c r="AX17" i="11" s="1"/>
  <c r="AY17" i="11" s="1"/>
  <c r="BC17" i="11"/>
  <c r="AM18" i="11"/>
  <c r="AU18" i="11" s="1"/>
  <c r="BA18" i="11" s="1"/>
  <c r="AN18" i="11"/>
  <c r="AV18" i="11" s="1"/>
  <c r="BB18" i="11" s="1"/>
  <c r="AO18" i="11"/>
  <c r="BC18" i="11"/>
  <c r="AM19" i="11"/>
  <c r="AQ19" i="11" s="1"/>
  <c r="AN19" i="11"/>
  <c r="AR19" i="11" s="1"/>
  <c r="AO19" i="11"/>
  <c r="BC19" i="11"/>
  <c r="AM20" i="11"/>
  <c r="AQ20" i="11" s="1"/>
  <c r="AN20" i="11"/>
  <c r="AR20" i="11" s="1"/>
  <c r="AO20" i="11"/>
  <c r="AX20" i="11" s="1"/>
  <c r="AY20" i="11" s="1"/>
  <c r="BC20" i="11"/>
  <c r="AM21" i="11"/>
  <c r="AU21" i="11" s="1"/>
  <c r="BA21" i="11" s="1"/>
  <c r="AN21" i="11"/>
  <c r="AR21" i="11" s="1"/>
  <c r="AO21" i="11"/>
  <c r="AX21" i="11" s="1"/>
  <c r="AY21" i="11" s="1"/>
  <c r="BC21" i="11"/>
  <c r="AM22" i="11"/>
  <c r="AQ22" i="11" s="1"/>
  <c r="AN22" i="11"/>
  <c r="AV22" i="11" s="1"/>
  <c r="BB22" i="11" s="1"/>
  <c r="AO22" i="11"/>
  <c r="BC22" i="11"/>
  <c r="AM23" i="11"/>
  <c r="AU23" i="11" s="1"/>
  <c r="BA23" i="11" s="1"/>
  <c r="AN23" i="11"/>
  <c r="AR23" i="11" s="1"/>
  <c r="AO23" i="11"/>
  <c r="AV23" i="11"/>
  <c r="BB23" i="11" s="1"/>
  <c r="BC23" i="11"/>
  <c r="AM24" i="11"/>
  <c r="AQ24" i="11" s="1"/>
  <c r="AN24" i="11"/>
  <c r="AR24" i="11" s="1"/>
  <c r="AO24" i="11"/>
  <c r="AX24" i="11" s="1"/>
  <c r="AY24" i="11" s="1"/>
  <c r="BC24" i="11"/>
  <c r="AM25" i="11"/>
  <c r="AQ25" i="11" s="1"/>
  <c r="AN25" i="11"/>
  <c r="AR25" i="11" s="1"/>
  <c r="AO25" i="11"/>
  <c r="AX25" i="11" s="1"/>
  <c r="AY25" i="11" s="1"/>
  <c r="BC25" i="11"/>
  <c r="AM26" i="11"/>
  <c r="AQ26" i="11" s="1"/>
  <c r="AN26" i="11"/>
  <c r="AR26" i="11" s="1"/>
  <c r="AO26" i="11"/>
  <c r="BC26" i="11"/>
  <c r="AM27" i="11"/>
  <c r="AU27" i="11" s="1"/>
  <c r="BA27" i="11" s="1"/>
  <c r="AN27" i="11"/>
  <c r="AV27" i="11" s="1"/>
  <c r="BB27" i="11" s="1"/>
  <c r="AO27" i="11"/>
  <c r="AR27" i="11"/>
  <c r="BC27" i="11"/>
  <c r="AM28" i="11"/>
  <c r="AQ28" i="11" s="1"/>
  <c r="AN28" i="11"/>
  <c r="AV28" i="11" s="1"/>
  <c r="BB28" i="11" s="1"/>
  <c r="AO28" i="11"/>
  <c r="AX28" i="11" s="1"/>
  <c r="AY28" i="11" s="1"/>
  <c r="BC28" i="11"/>
  <c r="AM29" i="11"/>
  <c r="AQ29" i="11" s="1"/>
  <c r="AN29" i="11"/>
  <c r="AR29" i="11" s="1"/>
  <c r="AO29" i="11"/>
  <c r="BC29" i="11"/>
  <c r="AM30" i="11"/>
  <c r="AQ30" i="11" s="1"/>
  <c r="AN30" i="11"/>
  <c r="AR30" i="11" s="1"/>
  <c r="AO30" i="11"/>
  <c r="AU30" i="11"/>
  <c r="BA30" i="11" s="1"/>
  <c r="BC30" i="11"/>
  <c r="AM8" i="10"/>
  <c r="AQ8" i="10" s="1"/>
  <c r="AN8" i="10"/>
  <c r="AR8" i="10" s="1"/>
  <c r="AO8" i="10"/>
  <c r="BC8" i="10"/>
  <c r="AM9" i="10"/>
  <c r="AQ9" i="10" s="1"/>
  <c r="AN9" i="10"/>
  <c r="AR9" i="10" s="1"/>
  <c r="AO9" i="10"/>
  <c r="AU9" i="10"/>
  <c r="BA9" i="10" s="1"/>
  <c r="BC9" i="10"/>
  <c r="AM10" i="10"/>
  <c r="AU10" i="10" s="1"/>
  <c r="BA10" i="10" s="1"/>
  <c r="AN10" i="10"/>
  <c r="AR10" i="10" s="1"/>
  <c r="AO10" i="10"/>
  <c r="BC10" i="10"/>
  <c r="AM11" i="10"/>
  <c r="AQ11" i="10" s="1"/>
  <c r="AN11" i="10"/>
  <c r="AV11" i="10" s="1"/>
  <c r="BB11" i="10" s="1"/>
  <c r="AO11" i="10"/>
  <c r="AX11" i="10" s="1"/>
  <c r="AY11" i="10" s="1"/>
  <c r="BC11" i="10"/>
  <c r="AM12" i="10"/>
  <c r="AQ12" i="10" s="1"/>
  <c r="AN12" i="10"/>
  <c r="AR12" i="10" s="1"/>
  <c r="AO12" i="10"/>
  <c r="BC12" i="10"/>
  <c r="AM13" i="10"/>
  <c r="AQ13" i="10" s="1"/>
  <c r="AN13" i="10"/>
  <c r="AR13" i="10" s="1"/>
  <c r="AO13" i="10"/>
  <c r="BC13" i="10"/>
  <c r="AM8" i="7"/>
  <c r="AU8" i="7" s="1"/>
  <c r="BA8" i="7" s="1"/>
  <c r="AN8" i="7"/>
  <c r="AV8" i="7" s="1"/>
  <c r="BB8" i="7" s="1"/>
  <c r="AO8" i="7"/>
  <c r="AX8" i="7" s="1"/>
  <c r="AY8" i="7" s="1"/>
  <c r="AS8" i="7"/>
  <c r="BC8" i="7"/>
  <c r="AM9" i="7"/>
  <c r="AU9" i="7" s="1"/>
  <c r="BA9" i="7" s="1"/>
  <c r="AN9" i="7"/>
  <c r="AR9" i="7" s="1"/>
  <c r="AO9" i="7"/>
  <c r="AX9" i="7" s="1"/>
  <c r="AY9" i="7" s="1"/>
  <c r="BC9" i="7"/>
  <c r="AM10" i="7"/>
  <c r="AU10" i="7" s="1"/>
  <c r="BA10" i="7" s="1"/>
  <c r="AN10" i="7"/>
  <c r="AV10" i="7" s="1"/>
  <c r="BB10" i="7" s="1"/>
  <c r="AO10" i="7"/>
  <c r="AX10" i="7" s="1"/>
  <c r="AY10" i="7" s="1"/>
  <c r="BC10" i="7"/>
  <c r="AM11" i="7"/>
  <c r="AQ11" i="7" s="1"/>
  <c r="AN11" i="7"/>
  <c r="AR11" i="7" s="1"/>
  <c r="AO11" i="7"/>
  <c r="AU11" i="7"/>
  <c r="BA11" i="7" s="1"/>
  <c r="BC11" i="7"/>
  <c r="AM12" i="7"/>
  <c r="AU12" i="7" s="1"/>
  <c r="BA12" i="7" s="1"/>
  <c r="AN12" i="7"/>
  <c r="AR12" i="7" s="1"/>
  <c r="AO12" i="7"/>
  <c r="AX12" i="7" s="1"/>
  <c r="AY12" i="7" s="1"/>
  <c r="AV12" i="7"/>
  <c r="BB12" i="7" s="1"/>
  <c r="BC12" i="7"/>
  <c r="AM13" i="7"/>
  <c r="AU13" i="7" s="1"/>
  <c r="BA13" i="7" s="1"/>
  <c r="AN13" i="7"/>
  <c r="AR13" i="7" s="1"/>
  <c r="AO13" i="7"/>
  <c r="AV13" i="7"/>
  <c r="BB13" i="7" s="1"/>
  <c r="BC13" i="7"/>
  <c r="AM14" i="7"/>
  <c r="AU14" i="7" s="1"/>
  <c r="BA14" i="7" s="1"/>
  <c r="AN14" i="7"/>
  <c r="AV14" i="7" s="1"/>
  <c r="BB14" i="7" s="1"/>
  <c r="AO14" i="7"/>
  <c r="AX14" i="7" s="1"/>
  <c r="AY14" i="7" s="1"/>
  <c r="BC14" i="7"/>
  <c r="AM15" i="7"/>
  <c r="AQ15" i="7" s="1"/>
  <c r="AN15" i="7"/>
  <c r="AV15" i="7" s="1"/>
  <c r="BB15" i="7" s="1"/>
  <c r="AO15" i="7"/>
  <c r="BC15" i="7"/>
  <c r="AM16" i="7"/>
  <c r="AQ16" i="7" s="1"/>
  <c r="AN16" i="7"/>
  <c r="AR16" i="7" s="1"/>
  <c r="AO16" i="7"/>
  <c r="AV16" i="7"/>
  <c r="BB16" i="7" s="1"/>
  <c r="BC16" i="7"/>
  <c r="AM8" i="6"/>
  <c r="AU8" i="6" s="1"/>
  <c r="BA8" i="6" s="1"/>
  <c r="AN8" i="6"/>
  <c r="AV8" i="6" s="1"/>
  <c r="BB8" i="6" s="1"/>
  <c r="AO8" i="6"/>
  <c r="AX8" i="6" s="1"/>
  <c r="AY8" i="6" s="1"/>
  <c r="BC8" i="6"/>
  <c r="AM9" i="6"/>
  <c r="AN9" i="6"/>
  <c r="AV9" i="6" s="1"/>
  <c r="BB9" i="6" s="1"/>
  <c r="AO9" i="6"/>
  <c r="AX9" i="6" s="1"/>
  <c r="AY9" i="6" s="1"/>
  <c r="AQ9" i="6"/>
  <c r="AU9" i="6"/>
  <c r="BA9" i="6" s="1"/>
  <c r="BC9" i="6"/>
  <c r="AM10" i="6"/>
  <c r="AU10" i="6" s="1"/>
  <c r="BA10" i="6" s="1"/>
  <c r="AN10" i="6"/>
  <c r="AR10" i="6" s="1"/>
  <c r="AO10" i="6"/>
  <c r="BC10" i="6"/>
  <c r="AM11" i="6"/>
  <c r="AQ11" i="6" s="1"/>
  <c r="AN11" i="6"/>
  <c r="AR11" i="6" s="1"/>
  <c r="AO11" i="6"/>
  <c r="AX11" i="6" s="1"/>
  <c r="AY11" i="6" s="1"/>
  <c r="AV11" i="6"/>
  <c r="BB11" i="6" s="1"/>
  <c r="BC11" i="6"/>
  <c r="AM12" i="6"/>
  <c r="AU12" i="6" s="1"/>
  <c r="BA12" i="6" s="1"/>
  <c r="AN12" i="6"/>
  <c r="AR12" i="6" s="1"/>
  <c r="AO12" i="6"/>
  <c r="AX12" i="6" s="1"/>
  <c r="AY12" i="6" s="1"/>
  <c r="BC12" i="6"/>
  <c r="AM13" i="6"/>
  <c r="AQ13" i="6" s="1"/>
  <c r="AN13" i="6"/>
  <c r="AV13" i="6" s="1"/>
  <c r="BB13" i="6" s="1"/>
  <c r="AO13" i="6"/>
  <c r="AU13" i="6"/>
  <c r="BA13" i="6" s="1"/>
  <c r="BC13" i="6"/>
  <c r="AM14" i="6"/>
  <c r="AQ14" i="6" s="1"/>
  <c r="AN14" i="6"/>
  <c r="AR14" i="6" s="1"/>
  <c r="AO14" i="6"/>
  <c r="AV14" i="6"/>
  <c r="BB14" i="6" s="1"/>
  <c r="BC14" i="6"/>
  <c r="AM15" i="6"/>
  <c r="AQ15" i="6" s="1"/>
  <c r="AN15" i="6"/>
  <c r="AR15" i="6" s="1"/>
  <c r="AO15" i="6"/>
  <c r="AX15" i="6" s="1"/>
  <c r="AY15" i="6" s="1"/>
  <c r="AV15" i="6"/>
  <c r="BB15" i="6" s="1"/>
  <c r="BC15" i="6"/>
  <c r="AM16" i="6"/>
  <c r="AU16" i="6" s="1"/>
  <c r="BA16" i="6" s="1"/>
  <c r="AN16" i="6"/>
  <c r="AR16" i="6" s="1"/>
  <c r="AO16" i="6"/>
  <c r="AX16" i="6" s="1"/>
  <c r="AY16" i="6" s="1"/>
  <c r="BC16" i="6"/>
  <c r="BB8" i="5"/>
  <c r="BC8" i="5"/>
  <c r="BC9" i="5"/>
  <c r="BC10" i="5"/>
  <c r="BC11" i="5"/>
  <c r="BB12" i="5"/>
  <c r="BC12" i="5"/>
  <c r="BC13" i="5"/>
  <c r="BC14" i="5"/>
  <c r="BB15" i="5"/>
  <c r="BC15" i="5"/>
  <c r="BB16" i="5"/>
  <c r="BC16" i="5"/>
  <c r="BC17" i="5"/>
  <c r="BC18" i="5"/>
  <c r="BC19" i="5"/>
  <c r="BB20" i="5"/>
  <c r="BC20" i="5"/>
  <c r="AM8" i="5"/>
  <c r="AU8" i="5" s="1"/>
  <c r="BA8" i="5" s="1"/>
  <c r="AN8" i="5"/>
  <c r="AV8" i="5" s="1"/>
  <c r="AO8" i="5"/>
  <c r="AX8" i="5" s="1"/>
  <c r="AY8" i="5" s="1"/>
  <c r="AM9" i="5"/>
  <c r="AU9" i="5" s="1"/>
  <c r="BA9" i="5" s="1"/>
  <c r="AN9" i="5"/>
  <c r="AV9" i="5" s="1"/>
  <c r="BB9" i="5" s="1"/>
  <c r="AO9" i="5"/>
  <c r="AX9" i="5" s="1"/>
  <c r="AY9" i="5" s="1"/>
  <c r="AM10" i="5"/>
  <c r="AU10" i="5" s="1"/>
  <c r="BA10" i="5" s="1"/>
  <c r="AN10" i="5"/>
  <c r="AV10" i="5" s="1"/>
  <c r="BB10" i="5" s="1"/>
  <c r="AO10" i="5"/>
  <c r="AX10" i="5" s="1"/>
  <c r="AY10" i="5" s="1"/>
  <c r="AS10" i="5"/>
  <c r="AM11" i="5"/>
  <c r="AU11" i="5" s="1"/>
  <c r="BA11" i="5" s="1"/>
  <c r="AN11" i="5"/>
  <c r="AV11" i="5" s="1"/>
  <c r="BB11" i="5" s="1"/>
  <c r="AO11" i="5"/>
  <c r="AX11" i="5" s="1"/>
  <c r="AY11" i="5" s="1"/>
  <c r="AR11" i="5"/>
  <c r="AM12" i="5"/>
  <c r="AU12" i="5" s="1"/>
  <c r="BA12" i="5" s="1"/>
  <c r="AN12" i="5"/>
  <c r="AV12" i="5" s="1"/>
  <c r="AO12" i="5"/>
  <c r="AX12" i="5" s="1"/>
  <c r="AY12" i="5" s="1"/>
  <c r="AM13" i="5"/>
  <c r="AU13" i="5" s="1"/>
  <c r="BA13" i="5" s="1"/>
  <c r="AN13" i="5"/>
  <c r="AV13" i="5" s="1"/>
  <c r="BB13" i="5" s="1"/>
  <c r="AO13" i="5"/>
  <c r="AX13" i="5" s="1"/>
  <c r="AY13" i="5" s="1"/>
  <c r="AM14" i="5"/>
  <c r="AU14" i="5" s="1"/>
  <c r="BA14" i="5" s="1"/>
  <c r="AN14" i="5"/>
  <c r="AV14" i="5" s="1"/>
  <c r="BB14" i="5" s="1"/>
  <c r="AO14" i="5"/>
  <c r="AX14" i="5" s="1"/>
  <c r="AY14" i="5" s="1"/>
  <c r="AS14" i="5"/>
  <c r="AM15" i="5"/>
  <c r="AU15" i="5" s="1"/>
  <c r="BA15" i="5" s="1"/>
  <c r="AN15" i="5"/>
  <c r="AV15" i="5" s="1"/>
  <c r="AO15" i="5"/>
  <c r="AX15" i="5" s="1"/>
  <c r="AY15" i="5" s="1"/>
  <c r="AR15" i="5"/>
  <c r="AM16" i="5"/>
  <c r="AU16" i="5" s="1"/>
  <c r="BA16" i="5" s="1"/>
  <c r="AN16" i="5"/>
  <c r="AV16" i="5" s="1"/>
  <c r="AO16" i="5"/>
  <c r="AX16" i="5" s="1"/>
  <c r="AY16" i="5" s="1"/>
  <c r="AM17" i="5"/>
  <c r="AU17" i="5" s="1"/>
  <c r="BA17" i="5" s="1"/>
  <c r="AN17" i="5"/>
  <c r="AV17" i="5" s="1"/>
  <c r="BB17" i="5" s="1"/>
  <c r="AO17" i="5"/>
  <c r="AX17" i="5" s="1"/>
  <c r="AY17" i="5" s="1"/>
  <c r="AM18" i="5"/>
  <c r="AU18" i="5" s="1"/>
  <c r="BA18" i="5" s="1"/>
  <c r="AN18" i="5"/>
  <c r="AV18" i="5" s="1"/>
  <c r="BB18" i="5" s="1"/>
  <c r="AO18" i="5"/>
  <c r="AX18" i="5" s="1"/>
  <c r="AY18" i="5" s="1"/>
  <c r="AS18" i="5"/>
  <c r="AM19" i="5"/>
  <c r="AU19" i="5" s="1"/>
  <c r="BA19" i="5" s="1"/>
  <c r="AN19" i="5"/>
  <c r="AV19" i="5" s="1"/>
  <c r="BB19" i="5" s="1"/>
  <c r="AO19" i="5"/>
  <c r="AX19" i="5" s="1"/>
  <c r="AY19" i="5" s="1"/>
  <c r="AR19" i="5"/>
  <c r="AM20" i="5"/>
  <c r="AU20" i="5" s="1"/>
  <c r="BA20" i="5" s="1"/>
  <c r="AN20" i="5"/>
  <c r="AV20" i="5" s="1"/>
  <c r="AO20" i="5"/>
  <c r="AX20" i="5" s="1"/>
  <c r="AY20" i="5" s="1"/>
  <c r="BC8" i="4"/>
  <c r="BC9" i="4"/>
  <c r="BC10" i="4"/>
  <c r="BC11" i="4"/>
  <c r="BC12" i="4"/>
  <c r="BC13" i="4"/>
  <c r="BC14" i="4"/>
  <c r="AM8" i="4"/>
  <c r="AQ8" i="4" s="1"/>
  <c r="AN8" i="4"/>
  <c r="AR8" i="4" s="1"/>
  <c r="AO8" i="4"/>
  <c r="AX8" i="4" s="1"/>
  <c r="AY8" i="4" s="1"/>
  <c r="AM9" i="4"/>
  <c r="AU9" i="4" s="1"/>
  <c r="BA9" i="4" s="1"/>
  <c r="AN9" i="4"/>
  <c r="AV9" i="4" s="1"/>
  <c r="BB9" i="4" s="1"/>
  <c r="AO9" i="4"/>
  <c r="AM10" i="4"/>
  <c r="AQ10" i="4" s="1"/>
  <c r="AN10" i="4"/>
  <c r="AV10" i="4" s="1"/>
  <c r="BB10" i="4" s="1"/>
  <c r="AO10" i="4"/>
  <c r="AX10" i="4" s="1"/>
  <c r="AY10" i="4" s="1"/>
  <c r="AS10" i="4"/>
  <c r="AM11" i="4"/>
  <c r="AU11" i="4" s="1"/>
  <c r="BA11" i="4" s="1"/>
  <c r="AN11" i="4"/>
  <c r="AR11" i="4" s="1"/>
  <c r="AO11" i="4"/>
  <c r="AQ11" i="4"/>
  <c r="AM12" i="4"/>
  <c r="AQ12" i="4" s="1"/>
  <c r="AN12" i="4"/>
  <c r="AR12" i="4" s="1"/>
  <c r="AO12" i="4"/>
  <c r="AX12" i="4" s="1"/>
  <c r="AY12" i="4" s="1"/>
  <c r="AM13" i="4"/>
  <c r="AU13" i="4" s="1"/>
  <c r="BA13" i="4" s="1"/>
  <c r="AN13" i="4"/>
  <c r="AV13" i="4" s="1"/>
  <c r="BB13" i="4" s="1"/>
  <c r="AO13" i="4"/>
  <c r="AM14" i="4"/>
  <c r="AQ14" i="4" s="1"/>
  <c r="AN14" i="4"/>
  <c r="AR14" i="4" s="1"/>
  <c r="AO14" i="4"/>
  <c r="AX14" i="4" s="1"/>
  <c r="AY14" i="4" s="1"/>
  <c r="BC8" i="3"/>
  <c r="BC9" i="3"/>
  <c r="BC10" i="3"/>
  <c r="AM8" i="3"/>
  <c r="AU8" i="3" s="1"/>
  <c r="BA8" i="3" s="1"/>
  <c r="AN8" i="3"/>
  <c r="AR8" i="3" s="1"/>
  <c r="AO8" i="3"/>
  <c r="AX8" i="3" s="1"/>
  <c r="AY8" i="3" s="1"/>
  <c r="AM9" i="3"/>
  <c r="AQ9" i="3" s="1"/>
  <c r="AN9" i="3"/>
  <c r="AV9" i="3" s="1"/>
  <c r="BB9" i="3" s="1"/>
  <c r="AO9" i="3"/>
  <c r="AX9" i="3" s="1"/>
  <c r="AY9" i="3" s="1"/>
  <c r="AM10" i="3"/>
  <c r="AU10" i="3" s="1"/>
  <c r="BA10" i="3" s="1"/>
  <c r="AN10" i="3"/>
  <c r="AV10" i="3" s="1"/>
  <c r="BB10" i="3" s="1"/>
  <c r="AO10" i="3"/>
  <c r="AX10" i="3" s="1"/>
  <c r="AY10" i="3" s="1"/>
  <c r="AU8" i="2"/>
  <c r="BA8" i="2" s="1"/>
  <c r="BC8" i="2"/>
  <c r="BC9" i="2"/>
  <c r="AQ8" i="2"/>
  <c r="AR9" i="2"/>
  <c r="AS9" i="2"/>
  <c r="AM8" i="2"/>
  <c r="AN8" i="2"/>
  <c r="AV8" i="2" s="1"/>
  <c r="BB8" i="2" s="1"/>
  <c r="AO8" i="2"/>
  <c r="AX8" i="2" s="1"/>
  <c r="AY8" i="2" s="1"/>
  <c r="AM9" i="2"/>
  <c r="AU9" i="2" s="1"/>
  <c r="BA9" i="2" s="1"/>
  <c r="AN9" i="2"/>
  <c r="AV9" i="2" s="1"/>
  <c r="BB9" i="2" s="1"/>
  <c r="AO9" i="2"/>
  <c r="AX9" i="2" s="1"/>
  <c r="AY9" i="2" s="1"/>
  <c r="AM7" i="2"/>
  <c r="AU7" i="2" s="1"/>
  <c r="BA7" i="2" s="1"/>
  <c r="BC7" i="3"/>
  <c r="AO7" i="3"/>
  <c r="AN7" i="3"/>
  <c r="AR7" i="3" s="1"/>
  <c r="AM7" i="3"/>
  <c r="AQ7" i="3" s="1"/>
  <c r="BC6" i="3"/>
  <c r="AO6" i="3"/>
  <c r="AX6" i="3" s="1"/>
  <c r="AY6" i="3" s="1"/>
  <c r="AN6" i="3"/>
  <c r="AR6" i="3" s="1"/>
  <c r="AM6" i="3"/>
  <c r="AQ6" i="3" s="1"/>
  <c r="BC5" i="3"/>
  <c r="AO5" i="3"/>
  <c r="AX5" i="3" s="1"/>
  <c r="AY5" i="3" s="1"/>
  <c r="AN5" i="3"/>
  <c r="AR5" i="3" s="1"/>
  <c r="AM5" i="3"/>
  <c r="AQ5" i="3" s="1"/>
  <c r="BC4" i="3"/>
  <c r="AO4" i="3"/>
  <c r="AN4" i="3"/>
  <c r="AV4" i="3" s="1"/>
  <c r="BB4" i="3" s="1"/>
  <c r="AM4" i="3"/>
  <c r="AQ4" i="3" s="1"/>
  <c r="BC3" i="3"/>
  <c r="AO3" i="3"/>
  <c r="AN3" i="3"/>
  <c r="AR3" i="3" s="1"/>
  <c r="AM3" i="3"/>
  <c r="AU3" i="3" s="1"/>
  <c r="BA3" i="3" s="1"/>
  <c r="BC2" i="3"/>
  <c r="AO2" i="3"/>
  <c r="AX2" i="3" s="1"/>
  <c r="AY2" i="3" s="1"/>
  <c r="AN2" i="3"/>
  <c r="AR2" i="3" s="1"/>
  <c r="AM2" i="3"/>
  <c r="AQ2" i="3" s="1"/>
  <c r="BC7" i="4"/>
  <c r="AO7" i="4"/>
  <c r="AN7" i="4"/>
  <c r="AV7" i="4" s="1"/>
  <c r="BB7" i="4" s="1"/>
  <c r="AM7" i="4"/>
  <c r="AQ7" i="4" s="1"/>
  <c r="BC6" i="4"/>
  <c r="AO6" i="4"/>
  <c r="AN6" i="4"/>
  <c r="AR6" i="4" s="1"/>
  <c r="AM6" i="4"/>
  <c r="AU6" i="4" s="1"/>
  <c r="BA6" i="4" s="1"/>
  <c r="BC5" i="4"/>
  <c r="AO5" i="4"/>
  <c r="AN5" i="4"/>
  <c r="AR5" i="4" s="1"/>
  <c r="AM5" i="4"/>
  <c r="AQ5" i="4" s="1"/>
  <c r="BC4" i="4"/>
  <c r="AO4" i="4"/>
  <c r="AX4" i="4" s="1"/>
  <c r="AY4" i="4" s="1"/>
  <c r="AN4" i="4"/>
  <c r="AR4" i="4" s="1"/>
  <c r="AM4" i="4"/>
  <c r="AQ4" i="4" s="1"/>
  <c r="BC3" i="4"/>
  <c r="AO3" i="4"/>
  <c r="AN3" i="4"/>
  <c r="AV3" i="4" s="1"/>
  <c r="BB3" i="4" s="1"/>
  <c r="AM3" i="4"/>
  <c r="AQ3" i="4" s="1"/>
  <c r="BC2" i="4"/>
  <c r="AQ2" i="4"/>
  <c r="AO2" i="4"/>
  <c r="AN2" i="4"/>
  <c r="AR2" i="4" s="1"/>
  <c r="AM2" i="4"/>
  <c r="AU2" i="4" s="1"/>
  <c r="BA2" i="4" s="1"/>
  <c r="BC7" i="5"/>
  <c r="AO7" i="5"/>
  <c r="AN7" i="5"/>
  <c r="AR7" i="5" s="1"/>
  <c r="AM7" i="5"/>
  <c r="AQ7" i="5" s="1"/>
  <c r="BC6" i="5"/>
  <c r="AO6" i="5"/>
  <c r="AN6" i="5"/>
  <c r="AR6" i="5" s="1"/>
  <c r="AM6" i="5"/>
  <c r="AQ6" i="5" s="1"/>
  <c r="BC5" i="5"/>
  <c r="AO5" i="5"/>
  <c r="AN5" i="5"/>
  <c r="AV5" i="5" s="1"/>
  <c r="BB5" i="5" s="1"/>
  <c r="AM5" i="5"/>
  <c r="AQ5" i="5" s="1"/>
  <c r="BC4" i="5"/>
  <c r="AO4" i="5"/>
  <c r="AN4" i="5"/>
  <c r="AR4" i="5" s="1"/>
  <c r="AM4" i="5"/>
  <c r="AU4" i="5" s="1"/>
  <c r="BA4" i="5" s="1"/>
  <c r="BC3" i="5"/>
  <c r="AO3" i="5"/>
  <c r="AN3" i="5"/>
  <c r="AR3" i="5" s="1"/>
  <c r="AM3" i="5"/>
  <c r="AQ3" i="5" s="1"/>
  <c r="BC2" i="5"/>
  <c r="AO2" i="5"/>
  <c r="AX2" i="5" s="1"/>
  <c r="AY2" i="5" s="1"/>
  <c r="AN2" i="5"/>
  <c r="AR2" i="5" s="1"/>
  <c r="AM2" i="5"/>
  <c r="AQ2" i="5" s="1"/>
  <c r="BC7" i="6"/>
  <c r="AR7" i="6"/>
  <c r="AO7" i="6"/>
  <c r="AN7" i="6"/>
  <c r="AV7" i="6" s="1"/>
  <c r="BB7" i="6" s="1"/>
  <c r="AM7" i="6"/>
  <c r="AQ7" i="6" s="1"/>
  <c r="BC6" i="6"/>
  <c r="AO6" i="6"/>
  <c r="AN6" i="6"/>
  <c r="AR6" i="6" s="1"/>
  <c r="AM6" i="6"/>
  <c r="AU6" i="6" s="1"/>
  <c r="BA6" i="6" s="1"/>
  <c r="BC5" i="6"/>
  <c r="AO5" i="6"/>
  <c r="AN5" i="6"/>
  <c r="AR5" i="6" s="1"/>
  <c r="AM5" i="6"/>
  <c r="AQ5" i="6" s="1"/>
  <c r="BC4" i="6"/>
  <c r="AO4" i="6"/>
  <c r="AN4" i="6"/>
  <c r="AR4" i="6" s="1"/>
  <c r="AM4" i="6"/>
  <c r="AQ4" i="6" s="1"/>
  <c r="BC3" i="6"/>
  <c r="AO3" i="6"/>
  <c r="AN3" i="6"/>
  <c r="AV3" i="6" s="1"/>
  <c r="BB3" i="6" s="1"/>
  <c r="AM3" i="6"/>
  <c r="AQ3" i="6" s="1"/>
  <c r="BC2" i="6"/>
  <c r="AO2" i="6"/>
  <c r="AN2" i="6"/>
  <c r="AR2" i="6" s="1"/>
  <c r="AM2" i="6"/>
  <c r="AU2" i="6" s="1"/>
  <c r="BA2" i="6" s="1"/>
  <c r="BC7" i="7"/>
  <c r="AO7" i="7"/>
  <c r="AN7" i="7"/>
  <c r="AR7" i="7" s="1"/>
  <c r="AM7" i="7"/>
  <c r="AQ7" i="7" s="1"/>
  <c r="BC6" i="7"/>
  <c r="AO6" i="7"/>
  <c r="AX6" i="7" s="1"/>
  <c r="AY6" i="7" s="1"/>
  <c r="AN6" i="7"/>
  <c r="AR6" i="7" s="1"/>
  <c r="AM6" i="7"/>
  <c r="AQ6" i="7" s="1"/>
  <c r="BC5" i="7"/>
  <c r="AO5" i="7"/>
  <c r="AN5" i="7"/>
  <c r="AV5" i="7" s="1"/>
  <c r="BB5" i="7" s="1"/>
  <c r="AM5" i="7"/>
  <c r="AQ5" i="7" s="1"/>
  <c r="BC4" i="7"/>
  <c r="AO4" i="7"/>
  <c r="AN4" i="7"/>
  <c r="AR4" i="7" s="1"/>
  <c r="AM4" i="7"/>
  <c r="AQ4" i="7" s="1"/>
  <c r="BC3" i="7"/>
  <c r="AO3" i="7"/>
  <c r="AN3" i="7"/>
  <c r="AR3" i="7" s="1"/>
  <c r="AM3" i="7"/>
  <c r="AQ3" i="7" s="1"/>
  <c r="BC2" i="7"/>
  <c r="AO2" i="7"/>
  <c r="AX2" i="7" s="1"/>
  <c r="AY2" i="7" s="1"/>
  <c r="AN2" i="7"/>
  <c r="AR2" i="7" s="1"/>
  <c r="AM2" i="7"/>
  <c r="AQ2" i="7" s="1"/>
  <c r="BC4" i="8"/>
  <c r="AS4" i="8"/>
  <c r="AO4" i="8"/>
  <c r="AX4" i="8" s="1"/>
  <c r="AY4" i="8" s="1"/>
  <c r="AN4" i="8"/>
  <c r="AV4" i="8" s="1"/>
  <c r="BB4" i="8" s="1"/>
  <c r="AM4" i="8"/>
  <c r="BC3" i="8"/>
  <c r="AO3" i="8"/>
  <c r="AN3" i="8"/>
  <c r="AV3" i="8" s="1"/>
  <c r="BB3" i="8" s="1"/>
  <c r="AM3" i="8"/>
  <c r="AU3" i="8" s="1"/>
  <c r="BA3" i="8" s="1"/>
  <c r="BC2" i="8"/>
  <c r="AO2" i="8"/>
  <c r="AN2" i="8"/>
  <c r="AR2" i="8" s="1"/>
  <c r="AM2" i="8"/>
  <c r="AU2" i="8" s="1"/>
  <c r="BA2" i="8" s="1"/>
  <c r="BC7" i="10"/>
  <c r="AO7" i="10"/>
  <c r="AN7" i="10"/>
  <c r="AV7" i="10" s="1"/>
  <c r="BB7" i="10" s="1"/>
  <c r="AM7" i="10"/>
  <c r="AU7" i="10" s="1"/>
  <c r="BA7" i="10" s="1"/>
  <c r="BC6" i="10"/>
  <c r="AO6" i="10"/>
  <c r="AN6" i="10"/>
  <c r="AR6" i="10" s="1"/>
  <c r="AM6" i="10"/>
  <c r="AU6" i="10" s="1"/>
  <c r="BA6" i="10" s="1"/>
  <c r="BC5" i="10"/>
  <c r="AO5" i="10"/>
  <c r="AN5" i="10"/>
  <c r="AM5" i="10"/>
  <c r="AQ5" i="10" s="1"/>
  <c r="BC4" i="10"/>
  <c r="AO4" i="10"/>
  <c r="AN4" i="10"/>
  <c r="AV4" i="10" s="1"/>
  <c r="BB4" i="10" s="1"/>
  <c r="AM4" i="10"/>
  <c r="BC3" i="10"/>
  <c r="AO3" i="10"/>
  <c r="AN3" i="10"/>
  <c r="AR3" i="10" s="1"/>
  <c r="AM3" i="10"/>
  <c r="AQ3" i="10" s="1"/>
  <c r="BC2" i="10"/>
  <c r="AO2" i="10"/>
  <c r="AX2" i="10" s="1"/>
  <c r="AY2" i="10" s="1"/>
  <c r="AN2" i="10"/>
  <c r="AR2" i="10" s="1"/>
  <c r="AM2" i="10"/>
  <c r="AU2" i="10" s="1"/>
  <c r="BA2" i="10" s="1"/>
  <c r="BC7" i="11"/>
  <c r="AO7" i="11"/>
  <c r="AN7" i="11"/>
  <c r="AV7" i="11" s="1"/>
  <c r="BB7" i="11" s="1"/>
  <c r="AM7" i="11"/>
  <c r="AQ7" i="11" s="1"/>
  <c r="BC6" i="11"/>
  <c r="AO6" i="11"/>
  <c r="AX6" i="11" s="1"/>
  <c r="AY6" i="11" s="1"/>
  <c r="AN6" i="11"/>
  <c r="AR6" i="11" s="1"/>
  <c r="AM6" i="11"/>
  <c r="AU6" i="11" s="1"/>
  <c r="BA6" i="11" s="1"/>
  <c r="BC5" i="11"/>
  <c r="AO5" i="11"/>
  <c r="AN5" i="11"/>
  <c r="AV5" i="11" s="1"/>
  <c r="BB5" i="11" s="1"/>
  <c r="AM5" i="11"/>
  <c r="AU5" i="11" s="1"/>
  <c r="BA5" i="11" s="1"/>
  <c r="BC4" i="11"/>
  <c r="AS4" i="11"/>
  <c r="AO4" i="11"/>
  <c r="AX4" i="11" s="1"/>
  <c r="AY4" i="11" s="1"/>
  <c r="AN4" i="11"/>
  <c r="AR4" i="11" s="1"/>
  <c r="AM4" i="11"/>
  <c r="AU4" i="11" s="1"/>
  <c r="BA4" i="11" s="1"/>
  <c r="BC3" i="11"/>
  <c r="AO3" i="11"/>
  <c r="AN3" i="11"/>
  <c r="AV3" i="11" s="1"/>
  <c r="BB3" i="11" s="1"/>
  <c r="AM3" i="11"/>
  <c r="AQ3" i="11" s="1"/>
  <c r="BC2" i="11"/>
  <c r="AO2" i="11"/>
  <c r="AN2" i="11"/>
  <c r="AV2" i="11" s="1"/>
  <c r="BB2" i="11" s="1"/>
  <c r="AM2" i="11"/>
  <c r="AU2" i="11" s="1"/>
  <c r="BA2" i="11" s="1"/>
  <c r="BC7" i="12"/>
  <c r="AO7" i="12"/>
  <c r="AN7" i="12"/>
  <c r="AV7" i="12" s="1"/>
  <c r="BB7" i="12" s="1"/>
  <c r="AM7" i="12"/>
  <c r="AU7" i="12" s="1"/>
  <c r="BA7" i="12" s="1"/>
  <c r="BC6" i="12"/>
  <c r="AO6" i="12"/>
  <c r="AX6" i="12" s="1"/>
  <c r="AY6" i="12" s="1"/>
  <c r="AN6" i="12"/>
  <c r="AR6" i="12" s="1"/>
  <c r="AM6" i="12"/>
  <c r="AU6" i="12" s="1"/>
  <c r="BA6" i="12" s="1"/>
  <c r="BC5" i="12"/>
  <c r="AO5" i="12"/>
  <c r="AN5" i="12"/>
  <c r="AV5" i="12" s="1"/>
  <c r="BB5" i="12" s="1"/>
  <c r="AM5" i="12"/>
  <c r="AQ5" i="12" s="1"/>
  <c r="BC4" i="12"/>
  <c r="AU4" i="12"/>
  <c r="BA4" i="12" s="1"/>
  <c r="AO4" i="12"/>
  <c r="AN4" i="12"/>
  <c r="AV4" i="12" s="1"/>
  <c r="BB4" i="12" s="1"/>
  <c r="AM4" i="12"/>
  <c r="AQ4" i="12" s="1"/>
  <c r="BC3" i="12"/>
  <c r="AO3" i="12"/>
  <c r="AN3" i="12"/>
  <c r="AV3" i="12" s="1"/>
  <c r="BB3" i="12" s="1"/>
  <c r="AM3" i="12"/>
  <c r="AU3" i="12" s="1"/>
  <c r="BA3" i="12" s="1"/>
  <c r="BC2" i="12"/>
  <c r="AO2" i="12"/>
  <c r="AN2" i="12"/>
  <c r="AR2" i="12" s="1"/>
  <c r="AM2" i="12"/>
  <c r="AU2" i="12" s="1"/>
  <c r="BA2" i="12" s="1"/>
  <c r="BC7" i="13"/>
  <c r="AO7" i="13"/>
  <c r="AN7" i="13"/>
  <c r="AV7" i="13" s="1"/>
  <c r="BB7" i="13" s="1"/>
  <c r="AM7" i="13"/>
  <c r="AQ7" i="13" s="1"/>
  <c r="BC6" i="13"/>
  <c r="AO6" i="13"/>
  <c r="AN6" i="13"/>
  <c r="AV6" i="13" s="1"/>
  <c r="BB6" i="13" s="1"/>
  <c r="AM6" i="13"/>
  <c r="AQ6" i="13" s="1"/>
  <c r="BC5" i="13"/>
  <c r="AO5" i="13"/>
  <c r="AN5" i="13"/>
  <c r="AM5" i="13"/>
  <c r="AU5" i="13" s="1"/>
  <c r="BA5" i="13" s="1"/>
  <c r="BC4" i="13"/>
  <c r="AO4" i="13"/>
  <c r="AN4" i="13"/>
  <c r="AR4" i="13" s="1"/>
  <c r="AM4" i="13"/>
  <c r="AU4" i="13" s="1"/>
  <c r="BA4" i="13" s="1"/>
  <c r="BC3" i="13"/>
  <c r="AO3" i="13"/>
  <c r="AN3" i="13"/>
  <c r="AV3" i="13" s="1"/>
  <c r="BB3" i="13" s="1"/>
  <c r="AM3" i="13"/>
  <c r="AQ3" i="13" s="1"/>
  <c r="BC2" i="13"/>
  <c r="AO2" i="13"/>
  <c r="AX2" i="13" s="1"/>
  <c r="AY2" i="13" s="1"/>
  <c r="AN2" i="13"/>
  <c r="AV2" i="13" s="1"/>
  <c r="BB2" i="13" s="1"/>
  <c r="AM2" i="13"/>
  <c r="AQ2" i="13" s="1"/>
  <c r="BC7" i="14"/>
  <c r="AO7" i="14"/>
  <c r="AN7" i="14"/>
  <c r="AV7" i="14" s="1"/>
  <c r="BB7" i="14" s="1"/>
  <c r="AM7" i="14"/>
  <c r="AU7" i="14" s="1"/>
  <c r="BA7" i="14" s="1"/>
  <c r="BC6" i="14"/>
  <c r="AO6" i="14"/>
  <c r="AX6" i="14" s="1"/>
  <c r="AY6" i="14" s="1"/>
  <c r="AN6" i="14"/>
  <c r="AR6" i="14" s="1"/>
  <c r="AM6" i="14"/>
  <c r="AU6" i="14" s="1"/>
  <c r="BA6" i="14" s="1"/>
  <c r="BC5" i="14"/>
  <c r="AO5" i="14"/>
  <c r="AN5" i="14"/>
  <c r="AV5" i="14" s="1"/>
  <c r="BB5" i="14" s="1"/>
  <c r="AM5" i="14"/>
  <c r="AQ5" i="14" s="1"/>
  <c r="BC4" i="14"/>
  <c r="AO4" i="14"/>
  <c r="AN4" i="14"/>
  <c r="AV4" i="14" s="1"/>
  <c r="BB4" i="14" s="1"/>
  <c r="AM4" i="14"/>
  <c r="AU4" i="14" s="1"/>
  <c r="BA4" i="14" s="1"/>
  <c r="BC3" i="14"/>
  <c r="AO3" i="14"/>
  <c r="AN3" i="14"/>
  <c r="AV3" i="14" s="1"/>
  <c r="BB3" i="14" s="1"/>
  <c r="AM3" i="14"/>
  <c r="AU3" i="14" s="1"/>
  <c r="BA3" i="14" s="1"/>
  <c r="BC2" i="14"/>
  <c r="AO2" i="14"/>
  <c r="AN2" i="14"/>
  <c r="AR2" i="14" s="1"/>
  <c r="AM2" i="14"/>
  <c r="AU2" i="14" s="1"/>
  <c r="BA2" i="14" s="1"/>
  <c r="BC7" i="15"/>
  <c r="AO7" i="15"/>
  <c r="AN7" i="15"/>
  <c r="AV7" i="15" s="1"/>
  <c r="BB7" i="15" s="1"/>
  <c r="AM7" i="15"/>
  <c r="AQ7" i="15" s="1"/>
  <c r="BC6" i="15"/>
  <c r="AO6" i="15"/>
  <c r="AX6" i="15" s="1"/>
  <c r="AY6" i="15" s="1"/>
  <c r="AN6" i="15"/>
  <c r="AV6" i="15" s="1"/>
  <c r="BB6" i="15" s="1"/>
  <c r="AM6" i="15"/>
  <c r="AQ6" i="15" s="1"/>
  <c r="BC5" i="15"/>
  <c r="AO5" i="15"/>
  <c r="AN5" i="15"/>
  <c r="AV5" i="15" s="1"/>
  <c r="BB5" i="15" s="1"/>
  <c r="AM5" i="15"/>
  <c r="AU5" i="15" s="1"/>
  <c r="BA5" i="15" s="1"/>
  <c r="BC4" i="15"/>
  <c r="AO4" i="15"/>
  <c r="AN4" i="15"/>
  <c r="AR4" i="15" s="1"/>
  <c r="AM4" i="15"/>
  <c r="AU4" i="15" s="1"/>
  <c r="BA4" i="15" s="1"/>
  <c r="BC3" i="15"/>
  <c r="AO3" i="15"/>
  <c r="AN3" i="15"/>
  <c r="AM3" i="15"/>
  <c r="AQ3" i="15" s="1"/>
  <c r="BC2" i="15"/>
  <c r="AO2" i="15"/>
  <c r="AN2" i="15"/>
  <c r="AV2" i="15" s="1"/>
  <c r="BB2" i="15" s="1"/>
  <c r="AM2" i="15"/>
  <c r="AQ2" i="15" s="1"/>
  <c r="BC7" i="16"/>
  <c r="AO7" i="16"/>
  <c r="AN7" i="16"/>
  <c r="AR7" i="16" s="1"/>
  <c r="AM7" i="16"/>
  <c r="AU7" i="16" s="1"/>
  <c r="BA7" i="16" s="1"/>
  <c r="BC6" i="16"/>
  <c r="AO6" i="16"/>
  <c r="AN6" i="16"/>
  <c r="AR6" i="16" s="1"/>
  <c r="AM6" i="16"/>
  <c r="AU6" i="16" s="1"/>
  <c r="BA6" i="16" s="1"/>
  <c r="BC5" i="16"/>
  <c r="AO5" i="16"/>
  <c r="AN5" i="16"/>
  <c r="AR5" i="16" s="1"/>
  <c r="AM5" i="16"/>
  <c r="AQ5" i="16" s="1"/>
  <c r="BC4" i="16"/>
  <c r="AO4" i="16"/>
  <c r="AN4" i="16"/>
  <c r="AR4" i="16" s="1"/>
  <c r="AM4" i="16"/>
  <c r="AU4" i="16" s="1"/>
  <c r="BA4" i="16" s="1"/>
  <c r="BC3" i="16"/>
  <c r="AO3" i="16"/>
  <c r="AX3" i="16" s="1"/>
  <c r="AY3" i="16" s="1"/>
  <c r="AN3" i="16"/>
  <c r="AR3" i="16" s="1"/>
  <c r="AM3" i="16"/>
  <c r="AQ3" i="16" s="1"/>
  <c r="BC2" i="16"/>
  <c r="AO2" i="16"/>
  <c r="AN2" i="16"/>
  <c r="AV2" i="16" s="1"/>
  <c r="BB2" i="16" s="1"/>
  <c r="AM2" i="16"/>
  <c r="AQ2" i="16" s="1"/>
  <c r="BC7" i="17"/>
  <c r="AO7" i="17"/>
  <c r="AN7" i="17"/>
  <c r="AM7" i="17"/>
  <c r="AU7" i="17" s="1"/>
  <c r="BA7" i="17" s="1"/>
  <c r="BC6" i="17"/>
  <c r="AO6" i="17"/>
  <c r="AN6" i="17"/>
  <c r="AR6" i="17" s="1"/>
  <c r="AM6" i="17"/>
  <c r="AQ6" i="17" s="1"/>
  <c r="BC5" i="17"/>
  <c r="AO5" i="17"/>
  <c r="AN5" i="17"/>
  <c r="AR5" i="17" s="1"/>
  <c r="AM5" i="17"/>
  <c r="AQ5" i="17" s="1"/>
  <c r="BC4" i="17"/>
  <c r="AO4" i="17"/>
  <c r="AN4" i="17"/>
  <c r="AR4" i="17" s="1"/>
  <c r="AM4" i="17"/>
  <c r="AQ4" i="17" s="1"/>
  <c r="BC3" i="17"/>
  <c r="AO3" i="17"/>
  <c r="AN3" i="17"/>
  <c r="AV3" i="17" s="1"/>
  <c r="BB3" i="17" s="1"/>
  <c r="AM3" i="17"/>
  <c r="AQ3" i="17" s="1"/>
  <c r="BC2" i="17"/>
  <c r="AO2" i="17"/>
  <c r="AN2" i="17"/>
  <c r="AV2" i="17" s="1"/>
  <c r="BB2" i="17" s="1"/>
  <c r="AM2" i="17"/>
  <c r="BC7" i="18"/>
  <c r="AO7" i="18"/>
  <c r="AN7" i="18"/>
  <c r="AR7" i="18" s="1"/>
  <c r="AM7" i="18"/>
  <c r="AQ7" i="18" s="1"/>
  <c r="BC6" i="18"/>
  <c r="AO6" i="18"/>
  <c r="AX6" i="18" s="1"/>
  <c r="AY6" i="18" s="1"/>
  <c r="AN6" i="18"/>
  <c r="AR6" i="18" s="1"/>
  <c r="AM6" i="18"/>
  <c r="AQ6" i="18" s="1"/>
  <c r="BC5" i="18"/>
  <c r="AO5" i="18"/>
  <c r="AN5" i="18"/>
  <c r="AV5" i="18" s="1"/>
  <c r="BB5" i="18" s="1"/>
  <c r="AM5" i="18"/>
  <c r="AQ5" i="18" s="1"/>
  <c r="BC4" i="18"/>
  <c r="AO4" i="18"/>
  <c r="AN4" i="18"/>
  <c r="AV4" i="18" s="1"/>
  <c r="BB4" i="18" s="1"/>
  <c r="AM4" i="18"/>
  <c r="AU4" i="18" s="1"/>
  <c r="BA4" i="18" s="1"/>
  <c r="BC3" i="18"/>
  <c r="AO3" i="18"/>
  <c r="AX3" i="18" s="1"/>
  <c r="AY3" i="18" s="1"/>
  <c r="AN3" i="18"/>
  <c r="AR3" i="18" s="1"/>
  <c r="AM3" i="18"/>
  <c r="AU3" i="18" s="1"/>
  <c r="BA3" i="18" s="1"/>
  <c r="BC2" i="18"/>
  <c r="AO2" i="18"/>
  <c r="AN2" i="18"/>
  <c r="AM2" i="18"/>
  <c r="AQ2" i="18" s="1"/>
  <c r="BC7" i="2"/>
  <c r="AO7" i="2"/>
  <c r="AN7" i="2"/>
  <c r="AV7" i="2" s="1"/>
  <c r="BB7" i="2" s="1"/>
  <c r="BC6" i="2"/>
  <c r="AO6" i="2"/>
  <c r="AN6" i="2"/>
  <c r="AR6" i="2" s="1"/>
  <c r="AM6" i="2"/>
  <c r="AQ6" i="2" s="1"/>
  <c r="BC5" i="2"/>
  <c r="AO5" i="2"/>
  <c r="AX5" i="2" s="1"/>
  <c r="AY5" i="2" s="1"/>
  <c r="AN5" i="2"/>
  <c r="AR5" i="2" s="1"/>
  <c r="AM5" i="2"/>
  <c r="AQ5" i="2" s="1"/>
  <c r="BC4" i="2"/>
  <c r="AO4" i="2"/>
  <c r="AX4" i="2" s="1"/>
  <c r="AY4" i="2" s="1"/>
  <c r="AN4" i="2"/>
  <c r="AR4" i="2" s="1"/>
  <c r="AM4" i="2"/>
  <c r="AQ4" i="2" s="1"/>
  <c r="BC3" i="2"/>
  <c r="AU3" i="2"/>
  <c r="BA3" i="2" s="1"/>
  <c r="AO3" i="2"/>
  <c r="AN3" i="2"/>
  <c r="AV3" i="2" s="1"/>
  <c r="BB3" i="2" s="1"/>
  <c r="AM3" i="2"/>
  <c r="AQ3" i="2" s="1"/>
  <c r="BC2" i="2"/>
  <c r="AO2" i="2"/>
  <c r="AN2" i="2"/>
  <c r="AR2" i="2" s="1"/>
  <c r="AM2" i="2"/>
  <c r="AU2" i="2" s="1"/>
  <c r="BA2" i="2" s="1"/>
  <c r="AR11" i="16" l="1"/>
  <c r="AV10" i="16"/>
  <c r="BB10" i="16" s="1"/>
  <c r="AV15" i="15"/>
  <c r="BB15" i="15" s="1"/>
  <c r="AS8" i="15"/>
  <c r="AU14" i="15"/>
  <c r="BA14" i="15" s="1"/>
  <c r="AQ2" i="2"/>
  <c r="AR5" i="12"/>
  <c r="AU3" i="7"/>
  <c r="BA3" i="7" s="1"/>
  <c r="AQ6" i="4"/>
  <c r="AQ9" i="2"/>
  <c r="AR20" i="5"/>
  <c r="AS19" i="5"/>
  <c r="AR16" i="5"/>
  <c r="AS15" i="5"/>
  <c r="AR12" i="5"/>
  <c r="AS11" i="5"/>
  <c r="AR8" i="5"/>
  <c r="AS12" i="6"/>
  <c r="AS9" i="7"/>
  <c r="AV30" i="11"/>
  <c r="BB30" i="11" s="1"/>
  <c r="AV10" i="11"/>
  <c r="BB10" i="11" s="1"/>
  <c r="AV33" i="11"/>
  <c r="BB33" i="11" s="1"/>
  <c r="AU22" i="13"/>
  <c r="BA22" i="13" s="1"/>
  <c r="AV19" i="14"/>
  <c r="BB19" i="14" s="1"/>
  <c r="AS15" i="16"/>
  <c r="AS8" i="16"/>
  <c r="AG21" i="15"/>
  <c r="AH21" i="15" s="1"/>
  <c r="AU13" i="16"/>
  <c r="BA13" i="16" s="1"/>
  <c r="AS4" i="2"/>
  <c r="AR7" i="2"/>
  <c r="AQ2" i="8"/>
  <c r="AU3" i="5"/>
  <c r="BA3" i="5" s="1"/>
  <c r="AV10" i="6"/>
  <c r="BB10" i="6" s="1"/>
  <c r="AV11" i="7"/>
  <c r="BB11" i="7" s="1"/>
  <c r="AV9" i="10"/>
  <c r="BB9" i="10" s="1"/>
  <c r="AS15" i="11"/>
  <c r="AU9" i="11"/>
  <c r="BA9" i="11" s="1"/>
  <c r="AU32" i="11"/>
  <c r="BA32" i="11" s="1"/>
  <c r="AS9" i="12"/>
  <c r="AS11" i="13"/>
  <c r="AU9" i="15"/>
  <c r="BA9" i="15" s="1"/>
  <c r="AU10" i="16"/>
  <c r="BA10" i="16" s="1"/>
  <c r="AG18" i="4"/>
  <c r="AH18" i="4" s="1"/>
  <c r="AR5" i="18"/>
  <c r="AG25" i="18"/>
  <c r="AH25" i="18" s="1"/>
  <c r="AR3" i="17"/>
  <c r="AQ4" i="16"/>
  <c r="AR8" i="16"/>
  <c r="AS3" i="16"/>
  <c r="AU14" i="16"/>
  <c r="BA14" i="16" s="1"/>
  <c r="AS17" i="15"/>
  <c r="AV11" i="15"/>
  <c r="BB11" i="15" s="1"/>
  <c r="AS16" i="15"/>
  <c r="AS11" i="15"/>
  <c r="AU13" i="15"/>
  <c r="BA13" i="15" s="1"/>
  <c r="T22" i="15"/>
  <c r="X22" i="15"/>
  <c r="AB22" i="15"/>
  <c r="U22" i="15"/>
  <c r="Y22" i="15"/>
  <c r="AC22" i="15"/>
  <c r="V22" i="15"/>
  <c r="Z22" i="15"/>
  <c r="AD22" i="15"/>
  <c r="W22" i="15"/>
  <c r="AA22" i="15"/>
  <c r="S22" i="15"/>
  <c r="AQ4" i="14"/>
  <c r="AU14" i="14"/>
  <c r="BA14" i="14" s="1"/>
  <c r="AG32" i="14"/>
  <c r="AH32" i="14" s="1"/>
  <c r="AV11" i="14"/>
  <c r="BB11" i="14" s="1"/>
  <c r="AS11" i="14"/>
  <c r="AU19" i="14"/>
  <c r="BA19" i="14" s="1"/>
  <c r="AU9" i="14"/>
  <c r="BA9" i="14" s="1"/>
  <c r="AS16" i="13"/>
  <c r="AR10" i="13"/>
  <c r="AV14" i="13"/>
  <c r="BB14" i="13" s="1"/>
  <c r="AV11" i="12"/>
  <c r="BB11" i="12" s="1"/>
  <c r="AR8" i="12"/>
  <c r="AV10" i="12"/>
  <c r="BB10" i="12" s="1"/>
  <c r="AG24" i="12"/>
  <c r="AH24" i="12" s="1"/>
  <c r="AV20" i="11"/>
  <c r="BB20" i="11" s="1"/>
  <c r="AV9" i="11"/>
  <c r="BB9" i="11" s="1"/>
  <c r="AV34" i="11"/>
  <c r="BB34" i="11" s="1"/>
  <c r="AV24" i="11"/>
  <c r="BB24" i="11" s="1"/>
  <c r="AS12" i="11"/>
  <c r="AU36" i="11"/>
  <c r="BA36" i="11" s="1"/>
  <c r="AV13" i="10"/>
  <c r="BB13" i="10" s="1"/>
  <c r="AQ4" i="18"/>
  <c r="AQ7" i="17"/>
  <c r="AG30" i="17"/>
  <c r="AH30" i="17" s="1"/>
  <c r="X33" i="17"/>
  <c r="AB33" i="17"/>
  <c r="U33" i="17"/>
  <c r="Y33" i="17"/>
  <c r="AC33" i="17"/>
  <c r="V33" i="17"/>
  <c r="Z33" i="17"/>
  <c r="AD33" i="17"/>
  <c r="W33" i="17"/>
  <c r="AA33" i="17"/>
  <c r="S33" i="17"/>
  <c r="AG19" i="16"/>
  <c r="AH19" i="16" s="1"/>
  <c r="AU13" i="14"/>
  <c r="BA13" i="14" s="1"/>
  <c r="AR3" i="14"/>
  <c r="W27" i="14"/>
  <c r="AA27" i="14"/>
  <c r="S27" i="14"/>
  <c r="T27" i="14"/>
  <c r="X27" i="14"/>
  <c r="AB27" i="14"/>
  <c r="U27" i="14"/>
  <c r="Y27" i="14"/>
  <c r="AC27" i="14"/>
  <c r="V27" i="14"/>
  <c r="Z27" i="14"/>
  <c r="AD27" i="14"/>
  <c r="AV22" i="14"/>
  <c r="BB22" i="14" s="1"/>
  <c r="AU18" i="14"/>
  <c r="BA18" i="14" s="1"/>
  <c r="AV20" i="14"/>
  <c r="BB20" i="14" s="1"/>
  <c r="AR10" i="14"/>
  <c r="AG30" i="14"/>
  <c r="AH30" i="14" s="1"/>
  <c r="AG25" i="14"/>
  <c r="AH25" i="14" s="1"/>
  <c r="AQ4" i="13"/>
  <c r="AU26" i="13"/>
  <c r="BA26" i="13" s="1"/>
  <c r="AU13" i="13"/>
  <c r="BA13" i="13" s="1"/>
  <c r="AR7" i="13"/>
  <c r="AS24" i="13"/>
  <c r="AS21" i="13"/>
  <c r="AV15" i="13"/>
  <c r="BB15" i="13" s="1"/>
  <c r="AS12" i="13"/>
  <c r="AS8" i="13"/>
  <c r="W31" i="13"/>
  <c r="AA31" i="13"/>
  <c r="S31" i="13"/>
  <c r="T31" i="13"/>
  <c r="X31" i="13"/>
  <c r="AB31" i="13"/>
  <c r="U31" i="13"/>
  <c r="Y31" i="13"/>
  <c r="AC31" i="13"/>
  <c r="V31" i="13"/>
  <c r="Z31" i="13"/>
  <c r="AD31" i="13"/>
  <c r="AU18" i="13"/>
  <c r="BA18" i="13" s="1"/>
  <c r="AU14" i="13"/>
  <c r="BA14" i="13" s="1"/>
  <c r="AG28" i="13"/>
  <c r="AH28" i="13" s="1"/>
  <c r="AG29" i="13"/>
  <c r="AH29" i="13" s="1"/>
  <c r="AQ6" i="12"/>
  <c r="AU13" i="12"/>
  <c r="BA13" i="12" s="1"/>
  <c r="AU10" i="12"/>
  <c r="BA10" i="12" s="1"/>
  <c r="AS12" i="12"/>
  <c r="AU26" i="11"/>
  <c r="BA26" i="11" s="1"/>
  <c r="AS24" i="11"/>
  <c r="AU22" i="11"/>
  <c r="BA22" i="11" s="1"/>
  <c r="AU19" i="11"/>
  <c r="BA19" i="11" s="1"/>
  <c r="AU14" i="11"/>
  <c r="BA14" i="11" s="1"/>
  <c r="AV11" i="11"/>
  <c r="BB11" i="11" s="1"/>
  <c r="AS31" i="11"/>
  <c r="W42" i="11"/>
  <c r="AA42" i="11"/>
  <c r="T42" i="11"/>
  <c r="X42" i="11"/>
  <c r="AB42" i="11"/>
  <c r="U42" i="11"/>
  <c r="Y42" i="11"/>
  <c r="AC42" i="11"/>
  <c r="V42" i="11"/>
  <c r="Z42" i="11"/>
  <c r="AD42" i="11"/>
  <c r="AQ2" i="11"/>
  <c r="AS28" i="11"/>
  <c r="AS25" i="11"/>
  <c r="AS21" i="11"/>
  <c r="AS17" i="11"/>
  <c r="AS8" i="11"/>
  <c r="AS35" i="11"/>
  <c r="AR31" i="11"/>
  <c r="AG45" i="11"/>
  <c r="AH45" i="11" s="1"/>
  <c r="AV26" i="11"/>
  <c r="BB26" i="11" s="1"/>
  <c r="AV19" i="11"/>
  <c r="BB19" i="11" s="1"/>
  <c r="AU13" i="10"/>
  <c r="BA13" i="10" s="1"/>
  <c r="U18" i="10"/>
  <c r="Y18" i="10"/>
  <c r="AC18" i="10"/>
  <c r="AD18" i="10"/>
  <c r="V18" i="10"/>
  <c r="Z18" i="10"/>
  <c r="S18" i="10"/>
  <c r="W18" i="10"/>
  <c r="AA18" i="10"/>
  <c r="T18" i="10"/>
  <c r="X18" i="10"/>
  <c r="AB18" i="10"/>
  <c r="AQ2" i="10"/>
  <c r="AV10" i="10"/>
  <c r="BB10" i="10" s="1"/>
  <c r="AG17" i="10"/>
  <c r="AH17" i="10" s="1"/>
  <c r="AV3" i="10"/>
  <c r="BB3" i="10" s="1"/>
  <c r="AQ3" i="8"/>
  <c r="AS6" i="7"/>
  <c r="AS16" i="6"/>
  <c r="T9" i="8"/>
  <c r="X9" i="8"/>
  <c r="AB9" i="8"/>
  <c r="U9" i="8"/>
  <c r="Y9" i="8"/>
  <c r="AC9" i="8"/>
  <c r="V9" i="8"/>
  <c r="Z9" i="8"/>
  <c r="AD9" i="8"/>
  <c r="W9" i="8"/>
  <c r="AA9" i="8"/>
  <c r="S9" i="8"/>
  <c r="AR3" i="8"/>
  <c r="AU7" i="7"/>
  <c r="BA7" i="7" s="1"/>
  <c r="AS8" i="6"/>
  <c r="AQ6" i="6"/>
  <c r="AG20" i="6"/>
  <c r="AH20" i="6" s="1"/>
  <c r="T21" i="6"/>
  <c r="X21" i="6"/>
  <c r="AB21" i="6"/>
  <c r="U21" i="6"/>
  <c r="Y21" i="6"/>
  <c r="AC21" i="6"/>
  <c r="V21" i="6"/>
  <c r="Z21" i="6"/>
  <c r="AD21" i="6"/>
  <c r="W21" i="6"/>
  <c r="AA21" i="6"/>
  <c r="S21" i="6"/>
  <c r="AU14" i="6"/>
  <c r="BA14" i="6" s="1"/>
  <c r="AS11" i="6"/>
  <c r="AU16" i="7"/>
  <c r="BA16" i="7" s="1"/>
  <c r="AS12" i="7"/>
  <c r="AR5" i="5"/>
  <c r="T25" i="5"/>
  <c r="X25" i="5"/>
  <c r="AB25" i="5"/>
  <c r="U25" i="5"/>
  <c r="Y25" i="5"/>
  <c r="AC25" i="5"/>
  <c r="V25" i="5"/>
  <c r="Z25" i="5"/>
  <c r="AD25" i="5"/>
  <c r="W25" i="5"/>
  <c r="AA25" i="5"/>
  <c r="S25" i="5"/>
  <c r="AS2" i="2"/>
  <c r="AX2" i="2"/>
  <c r="AY2" i="2" s="1"/>
  <c r="AR3" i="2"/>
  <c r="AU6" i="2"/>
  <c r="BA6" i="2" s="1"/>
  <c r="AQ7" i="2"/>
  <c r="AU5" i="4"/>
  <c r="BA5" i="4" s="1"/>
  <c r="AG14" i="3"/>
  <c r="AH14" i="3" s="1"/>
  <c r="AS3" i="2"/>
  <c r="AX3" i="2"/>
  <c r="AY3" i="2" s="1"/>
  <c r="AS5" i="2"/>
  <c r="AS6" i="2"/>
  <c r="AX6" i="2"/>
  <c r="AY6" i="2" s="1"/>
  <c r="AR3" i="4"/>
  <c r="AR7" i="4"/>
  <c r="AS8" i="2"/>
  <c r="AQ8" i="3"/>
  <c r="AS14" i="4"/>
  <c r="AR10" i="4"/>
  <c r="AV14" i="4"/>
  <c r="BB14" i="4" s="1"/>
  <c r="U15" i="3"/>
  <c r="Y15" i="3"/>
  <c r="AC15" i="3"/>
  <c r="AA15" i="3"/>
  <c r="V15" i="3"/>
  <c r="Z15" i="3"/>
  <c r="AD15" i="3"/>
  <c r="T15" i="3"/>
  <c r="X15" i="3"/>
  <c r="AB15" i="3"/>
  <c r="W15" i="3"/>
  <c r="S15" i="3"/>
  <c r="AV4" i="2"/>
  <c r="BB4" i="2" s="1"/>
  <c r="W14" i="2"/>
  <c r="AA14" i="2"/>
  <c r="S14" i="2"/>
  <c r="T14" i="2"/>
  <c r="AB14" i="2"/>
  <c r="U14" i="2"/>
  <c r="AC14" i="2"/>
  <c r="V14" i="2"/>
  <c r="Z14" i="2"/>
  <c r="AD14" i="2"/>
  <c r="X14" i="2"/>
  <c r="Y14" i="2"/>
  <c r="AS7" i="2"/>
  <c r="AX7" i="2"/>
  <c r="AY7" i="2" s="1"/>
  <c r="AR8" i="2"/>
  <c r="AV11" i="4"/>
  <c r="BB11" i="4" s="1"/>
  <c r="U19" i="4"/>
  <c r="Y19" i="4"/>
  <c r="AC19" i="4"/>
  <c r="W19" i="4"/>
  <c r="AA19" i="4"/>
  <c r="S19" i="4"/>
  <c r="V19" i="4"/>
  <c r="Z19" i="4"/>
  <c r="AD19" i="4"/>
  <c r="T19" i="4"/>
  <c r="X19" i="4"/>
  <c r="AB19" i="4"/>
  <c r="AG19" i="7"/>
  <c r="AH19" i="7" s="1"/>
  <c r="AG28" i="5"/>
  <c r="AH28" i="5" s="1"/>
  <c r="AG13" i="3"/>
  <c r="AH13" i="3" s="1"/>
  <c r="AG17" i="18"/>
  <c r="AH17" i="18" s="1"/>
  <c r="AG23" i="18"/>
  <c r="AH23" i="18" s="1"/>
  <c r="AG18" i="18"/>
  <c r="AH18" i="18" s="1"/>
  <c r="AG32" i="17"/>
  <c r="AH32" i="17" s="1"/>
  <c r="AG36" i="17"/>
  <c r="AH36" i="17" s="1"/>
  <c r="AK38" i="17"/>
  <c r="AJ38" i="17"/>
  <c r="AF38" i="17"/>
  <c r="AI38" i="17"/>
  <c r="AE38" i="17"/>
  <c r="AG38" i="17" s="1"/>
  <c r="AH38" i="17" s="1"/>
  <c r="S39" i="17"/>
  <c r="AG31" i="17"/>
  <c r="AH31" i="17" s="1"/>
  <c r="AG18" i="16"/>
  <c r="AH18" i="16" s="1"/>
  <c r="AG24" i="16"/>
  <c r="AH24" i="16" s="1"/>
  <c r="AG26" i="16"/>
  <c r="AH26" i="16" s="1"/>
  <c r="AK27" i="15"/>
  <c r="AJ27" i="15"/>
  <c r="AF27" i="15"/>
  <c r="AI27" i="15"/>
  <c r="AE27" i="15"/>
  <c r="S28" i="15"/>
  <c r="AG25" i="15"/>
  <c r="AH25" i="15" s="1"/>
  <c r="AG19" i="15"/>
  <c r="AH19" i="15" s="1"/>
  <c r="AG20" i="15"/>
  <c r="AH20" i="15" s="1"/>
  <c r="AG24" i="14"/>
  <c r="AH24" i="14" s="1"/>
  <c r="AG30" i="13"/>
  <c r="AH30" i="13" s="1"/>
  <c r="AK36" i="13"/>
  <c r="AJ36" i="13"/>
  <c r="AF36" i="13"/>
  <c r="AI36" i="13"/>
  <c r="AE36" i="13"/>
  <c r="S37" i="13"/>
  <c r="AG34" i="13"/>
  <c r="AH34" i="13" s="1"/>
  <c r="AG16" i="12"/>
  <c r="AH16" i="12" s="1"/>
  <c r="AG22" i="12"/>
  <c r="AH22" i="12" s="1"/>
  <c r="AG17" i="12"/>
  <c r="AH17" i="12" s="1"/>
  <c r="AG39" i="11"/>
  <c r="AH39" i="11" s="1"/>
  <c r="AG40" i="11"/>
  <c r="AH40" i="11" s="1"/>
  <c r="AG47" i="11"/>
  <c r="AH47" i="11" s="1"/>
  <c r="AG21" i="10"/>
  <c r="AH21" i="10" s="1"/>
  <c r="AK23" i="10"/>
  <c r="S24" i="10"/>
  <c r="AJ23" i="10"/>
  <c r="AF23" i="10"/>
  <c r="AI23" i="10"/>
  <c r="AE23" i="10"/>
  <c r="AG15" i="10"/>
  <c r="AH15" i="10" s="1"/>
  <c r="AG16" i="10"/>
  <c r="AH16" i="10" s="1"/>
  <c r="AG6" i="8"/>
  <c r="AH6" i="8" s="1"/>
  <c r="AK14" i="8"/>
  <c r="AJ14" i="8"/>
  <c r="AF14" i="8"/>
  <c r="AI14" i="8"/>
  <c r="AE14" i="8"/>
  <c r="AG14" i="8" s="1"/>
  <c r="AH14" i="8" s="1"/>
  <c r="S15" i="8"/>
  <c r="AG18" i="7"/>
  <c r="AH18" i="7" s="1"/>
  <c r="AG24" i="7"/>
  <c r="AH24" i="7" s="1"/>
  <c r="AG26" i="7"/>
  <c r="AH26" i="7" s="1"/>
  <c r="AG24" i="6"/>
  <c r="AH24" i="6" s="1"/>
  <c r="AK26" i="6"/>
  <c r="AJ26" i="6"/>
  <c r="AF26" i="6"/>
  <c r="AI26" i="6"/>
  <c r="AE26" i="6"/>
  <c r="S27" i="6"/>
  <c r="AG18" i="6"/>
  <c r="AH18" i="6" s="1"/>
  <c r="AG19" i="6"/>
  <c r="AH19" i="6" s="1"/>
  <c r="AK30" i="5"/>
  <c r="AJ30" i="5"/>
  <c r="AF30" i="5"/>
  <c r="AI30" i="5"/>
  <c r="AE30" i="5"/>
  <c r="S31" i="5"/>
  <c r="AG22" i="5"/>
  <c r="AH22" i="5" s="1"/>
  <c r="AG23" i="5"/>
  <c r="AH23" i="5" s="1"/>
  <c r="AK24" i="4"/>
  <c r="AJ24" i="4"/>
  <c r="AF24" i="4"/>
  <c r="AI24" i="4"/>
  <c r="AE24" i="4"/>
  <c r="S25" i="4"/>
  <c r="AG22" i="4"/>
  <c r="AH22" i="4" s="1"/>
  <c r="AG16" i="4"/>
  <c r="AH16" i="4" s="1"/>
  <c r="AG17" i="4"/>
  <c r="AH17" i="4" s="1"/>
  <c r="AG18" i="3"/>
  <c r="AH18" i="3" s="1"/>
  <c r="AG12" i="3"/>
  <c r="AH12" i="3" s="1"/>
  <c r="AG20" i="3"/>
  <c r="AH20" i="3" s="1"/>
  <c r="AS5" i="18"/>
  <c r="AX5" i="18"/>
  <c r="AY5" i="18" s="1"/>
  <c r="AS4" i="16"/>
  <c r="AX4" i="16"/>
  <c r="AY4" i="16" s="1"/>
  <c r="AV3" i="15"/>
  <c r="BB3" i="15" s="1"/>
  <c r="AR3" i="15"/>
  <c r="AU2" i="13"/>
  <c r="BA2" i="13" s="1"/>
  <c r="AS3" i="13"/>
  <c r="AX3" i="13"/>
  <c r="AY3" i="13" s="1"/>
  <c r="AS4" i="13"/>
  <c r="AX4" i="13"/>
  <c r="AY4" i="13" s="1"/>
  <c r="AV5" i="13"/>
  <c r="BB5" i="13" s="1"/>
  <c r="AR5" i="13"/>
  <c r="AR7" i="17"/>
  <c r="AV7" i="17"/>
  <c r="BB7" i="17" s="1"/>
  <c r="AV2" i="18"/>
  <c r="BB2" i="18" s="1"/>
  <c r="AR2" i="18"/>
  <c r="AX4" i="17"/>
  <c r="AY4" i="17" s="1"/>
  <c r="AS4" i="17"/>
  <c r="AS4" i="14"/>
  <c r="AX4" i="14"/>
  <c r="AY4" i="14" s="1"/>
  <c r="AU2" i="17"/>
  <c r="BA2" i="17" s="1"/>
  <c r="AQ2" i="17"/>
  <c r="AS5" i="11"/>
  <c r="AX5" i="11"/>
  <c r="AY5" i="11" s="1"/>
  <c r="AS6" i="10"/>
  <c r="AX6" i="10"/>
  <c r="AY6" i="10" s="1"/>
  <c r="AS7" i="7"/>
  <c r="AX7" i="7"/>
  <c r="AY7" i="7" s="1"/>
  <c r="AS7" i="6"/>
  <c r="AX7" i="6"/>
  <c r="AY7" i="6" s="1"/>
  <c r="AV2" i="4"/>
  <c r="BB2" i="4" s="1"/>
  <c r="AS6" i="4"/>
  <c r="AX6" i="4"/>
  <c r="AY6" i="4" s="1"/>
  <c r="AS22" i="11"/>
  <c r="AX22" i="11"/>
  <c r="AY22" i="11" s="1"/>
  <c r="AU22" i="14"/>
  <c r="BA22" i="14" s="1"/>
  <c r="AS5" i="17"/>
  <c r="AX5" i="17"/>
  <c r="AY5" i="17" s="1"/>
  <c r="AS3" i="7"/>
  <c r="AX3" i="7"/>
  <c r="AY3" i="7" s="1"/>
  <c r="AS7" i="5"/>
  <c r="AX7" i="5"/>
  <c r="AY7" i="5" s="1"/>
  <c r="AQ10" i="6"/>
  <c r="AQ12" i="7"/>
  <c r="AR8" i="7"/>
  <c r="AS9" i="10"/>
  <c r="AX9" i="10"/>
  <c r="AY9" i="10" s="1"/>
  <c r="AU8" i="10"/>
  <c r="BA8" i="10" s="1"/>
  <c r="AS30" i="11"/>
  <c r="AX30" i="11"/>
  <c r="AY30" i="11" s="1"/>
  <c r="AU29" i="11"/>
  <c r="BA29" i="11" s="1"/>
  <c r="AS27" i="11"/>
  <c r="AX27" i="11"/>
  <c r="AY27" i="11" s="1"/>
  <c r="AQ23" i="11"/>
  <c r="AQ18" i="11"/>
  <c r="AR14" i="11"/>
  <c r="AS13" i="11"/>
  <c r="AX13" i="11"/>
  <c r="AY13" i="11" s="1"/>
  <c r="AS10" i="11"/>
  <c r="AX10" i="11"/>
  <c r="AY10" i="11" s="1"/>
  <c r="AS9" i="11"/>
  <c r="AX9" i="11"/>
  <c r="AY9" i="11" s="1"/>
  <c r="AR37" i="11"/>
  <c r="AS36" i="11"/>
  <c r="AX36" i="11"/>
  <c r="AY36" i="11" s="1"/>
  <c r="AS33" i="11"/>
  <c r="AX33" i="11"/>
  <c r="AY33" i="11" s="1"/>
  <c r="AQ14" i="12"/>
  <c r="AR23" i="13"/>
  <c r="AS22" i="13"/>
  <c r="AX22" i="13"/>
  <c r="AY22" i="13" s="1"/>
  <c r="AS19" i="13"/>
  <c r="AX19" i="13"/>
  <c r="AY19" i="13" s="1"/>
  <c r="AQ10" i="13"/>
  <c r="AS20" i="14"/>
  <c r="AX20" i="14"/>
  <c r="AY20" i="14" s="1"/>
  <c r="AS14" i="14"/>
  <c r="AX14" i="14"/>
  <c r="AY14" i="14" s="1"/>
  <c r="AS10" i="14"/>
  <c r="AX10" i="14"/>
  <c r="AY10" i="14" s="1"/>
  <c r="AS14" i="15"/>
  <c r="AX14" i="15"/>
  <c r="AY14" i="15" s="1"/>
  <c r="AR10" i="15"/>
  <c r="AS9" i="15"/>
  <c r="AX9" i="15"/>
  <c r="AY9" i="15" s="1"/>
  <c r="AR14" i="16"/>
  <c r="AS13" i="16"/>
  <c r="AX13" i="16"/>
  <c r="AY13" i="16" s="1"/>
  <c r="AS10" i="16"/>
  <c r="AX10" i="16"/>
  <c r="AY10" i="16" s="1"/>
  <c r="AU6" i="13"/>
  <c r="BA6" i="13" s="1"/>
  <c r="AS7" i="13"/>
  <c r="AX7" i="13"/>
  <c r="AY7" i="13" s="1"/>
  <c r="AS4" i="10"/>
  <c r="AX4" i="10"/>
  <c r="AY4" i="10" s="1"/>
  <c r="AS7" i="10"/>
  <c r="AX7" i="10"/>
  <c r="AY7" i="10" s="1"/>
  <c r="AS4" i="5"/>
  <c r="AX4" i="5"/>
  <c r="AY4" i="5" s="1"/>
  <c r="AS3" i="4"/>
  <c r="AX3" i="4"/>
  <c r="AY3" i="4" s="1"/>
  <c r="AV9" i="7"/>
  <c r="BB9" i="7" s="1"/>
  <c r="AS6" i="17"/>
  <c r="AX6" i="17"/>
  <c r="AY6" i="17" s="1"/>
  <c r="AS5" i="16"/>
  <c r="AX5" i="16"/>
  <c r="AY5" i="16" s="1"/>
  <c r="AS2" i="15"/>
  <c r="AX2" i="15"/>
  <c r="AY2" i="15" s="1"/>
  <c r="AS3" i="11"/>
  <c r="AX3" i="11"/>
  <c r="AY3" i="11" s="1"/>
  <c r="AS6" i="11"/>
  <c r="AS7" i="11"/>
  <c r="AX7" i="11"/>
  <c r="AY7" i="11" s="1"/>
  <c r="AS5" i="7"/>
  <c r="AX5" i="7"/>
  <c r="AY5" i="7" s="1"/>
  <c r="AS2" i="6"/>
  <c r="AX2" i="6"/>
  <c r="AY2" i="6" s="1"/>
  <c r="AS3" i="6"/>
  <c r="AX3" i="6"/>
  <c r="AY3" i="6" s="1"/>
  <c r="AS6" i="5"/>
  <c r="AX6" i="5"/>
  <c r="AY6" i="5" s="1"/>
  <c r="AR13" i="4"/>
  <c r="AS11" i="4"/>
  <c r="AX11" i="4"/>
  <c r="AY11" i="4" s="1"/>
  <c r="AR9" i="4"/>
  <c r="AV12" i="4"/>
  <c r="BB12" i="4" s="1"/>
  <c r="AS6" i="18"/>
  <c r="AS2" i="17"/>
  <c r="AX2" i="17"/>
  <c r="AY2" i="17" s="1"/>
  <c r="AS4" i="15"/>
  <c r="AX4" i="15"/>
  <c r="AY4" i="15" s="1"/>
  <c r="AS6" i="14"/>
  <c r="AS7" i="14"/>
  <c r="AX7" i="14"/>
  <c r="AY7" i="14" s="1"/>
  <c r="AS6" i="13"/>
  <c r="AX6" i="13"/>
  <c r="AY6" i="13" s="1"/>
  <c r="AR3" i="11"/>
  <c r="AS4" i="7"/>
  <c r="AX4" i="7"/>
  <c r="AY4" i="7" s="1"/>
  <c r="AR5" i="7"/>
  <c r="AR3" i="6"/>
  <c r="AS4" i="6"/>
  <c r="AX4" i="6"/>
  <c r="AY4" i="6" s="1"/>
  <c r="AS5" i="6"/>
  <c r="AX5" i="6"/>
  <c r="AY5" i="6" s="1"/>
  <c r="AR4" i="3"/>
  <c r="AS10" i="3"/>
  <c r="AQ13" i="4"/>
  <c r="AS12" i="4"/>
  <c r="AQ9" i="4"/>
  <c r="AS8" i="4"/>
  <c r="AU12" i="4"/>
  <c r="BA12" i="4" s="1"/>
  <c r="AU8" i="4"/>
  <c r="BA8" i="4" s="1"/>
  <c r="AR18" i="5"/>
  <c r="AS17" i="5"/>
  <c r="AR14" i="5"/>
  <c r="AS13" i="5"/>
  <c r="AR10" i="5"/>
  <c r="AS9" i="5"/>
  <c r="AS15" i="6"/>
  <c r="AS13" i="6"/>
  <c r="AX13" i="6"/>
  <c r="AY13" i="6" s="1"/>
  <c r="AS10" i="6"/>
  <c r="AX10" i="6"/>
  <c r="AY10" i="6" s="1"/>
  <c r="AR8" i="6"/>
  <c r="AS16" i="7"/>
  <c r="AX16" i="7"/>
  <c r="AY16" i="7" s="1"/>
  <c r="AU15" i="7"/>
  <c r="BA15" i="7" s="1"/>
  <c r="AS13" i="7"/>
  <c r="AX13" i="7"/>
  <c r="AY13" i="7" s="1"/>
  <c r="AS11" i="7"/>
  <c r="AX11" i="7"/>
  <c r="AY11" i="7" s="1"/>
  <c r="AS10" i="7"/>
  <c r="AQ8" i="7"/>
  <c r="AS13" i="10"/>
  <c r="AX13" i="10"/>
  <c r="AY13" i="10" s="1"/>
  <c r="AU12" i="10"/>
  <c r="BA12" i="10" s="1"/>
  <c r="AS10" i="10"/>
  <c r="AX10" i="10"/>
  <c r="AY10" i="10" s="1"/>
  <c r="AS8" i="10"/>
  <c r="AX8" i="10"/>
  <c r="AY8" i="10" s="1"/>
  <c r="AS29" i="11"/>
  <c r="AX29" i="11"/>
  <c r="AY29" i="11" s="1"/>
  <c r="AS23" i="11"/>
  <c r="AX23" i="11"/>
  <c r="AY23" i="11" s="1"/>
  <c r="AS20" i="11"/>
  <c r="AS18" i="11"/>
  <c r="AX18" i="11"/>
  <c r="AY18" i="11" s="1"/>
  <c r="AR8" i="11"/>
  <c r="AS32" i="11"/>
  <c r="AS14" i="12"/>
  <c r="AX14" i="12"/>
  <c r="AY14" i="12" s="1"/>
  <c r="AS11" i="12"/>
  <c r="AR24" i="13"/>
  <c r="AS15" i="13"/>
  <c r="AS13" i="13"/>
  <c r="AX13" i="13"/>
  <c r="AY13" i="13" s="1"/>
  <c r="AS10" i="13"/>
  <c r="AX10" i="13"/>
  <c r="AY10" i="13" s="1"/>
  <c r="AR8" i="13"/>
  <c r="AS22" i="14"/>
  <c r="AX22" i="14"/>
  <c r="AY22" i="14" s="1"/>
  <c r="AU21" i="14"/>
  <c r="BA21" i="14" s="1"/>
  <c r="AS18" i="14"/>
  <c r="AX18" i="14"/>
  <c r="AY18" i="14" s="1"/>
  <c r="AS17" i="14"/>
  <c r="AX17" i="14"/>
  <c r="AY17" i="14" s="1"/>
  <c r="AS16" i="14"/>
  <c r="AX16" i="14"/>
  <c r="AY16" i="14" s="1"/>
  <c r="AV15" i="14"/>
  <c r="BB15" i="14" s="1"/>
  <c r="AR8" i="15"/>
  <c r="AR15" i="16"/>
  <c r="AS9" i="16"/>
  <c r="AS5" i="12"/>
  <c r="AX5" i="12"/>
  <c r="AY5" i="12" s="1"/>
  <c r="AS5" i="10"/>
  <c r="AX5" i="10"/>
  <c r="AY5" i="10" s="1"/>
  <c r="AS2" i="8"/>
  <c r="AX2" i="8"/>
  <c r="AY2" i="8" s="1"/>
  <c r="AU4" i="7"/>
  <c r="BA4" i="7" s="1"/>
  <c r="AS5" i="5"/>
  <c r="AX5" i="5"/>
  <c r="AY5" i="5" s="1"/>
  <c r="AS14" i="6"/>
  <c r="AX14" i="6"/>
  <c r="AY14" i="6" s="1"/>
  <c r="AS26" i="11"/>
  <c r="AX26" i="11"/>
  <c r="AY26" i="11" s="1"/>
  <c r="AU25" i="11"/>
  <c r="BA25" i="11" s="1"/>
  <c r="AS19" i="11"/>
  <c r="AX19" i="11"/>
  <c r="AY19" i="11" s="1"/>
  <c r="AS13" i="12"/>
  <c r="AX13" i="12"/>
  <c r="AY13" i="12" s="1"/>
  <c r="AS10" i="12"/>
  <c r="AX10" i="12"/>
  <c r="AY10" i="12" s="1"/>
  <c r="AS14" i="13"/>
  <c r="AX14" i="13"/>
  <c r="AY14" i="13" s="1"/>
  <c r="AS19" i="14"/>
  <c r="AX19" i="14"/>
  <c r="AY19" i="14" s="1"/>
  <c r="AS2" i="18"/>
  <c r="AX2" i="18"/>
  <c r="AY2" i="18" s="1"/>
  <c r="AS7" i="17"/>
  <c r="AX7" i="17"/>
  <c r="AY7" i="17" s="1"/>
  <c r="AS6" i="16"/>
  <c r="AX6" i="16"/>
  <c r="AY6" i="16" s="1"/>
  <c r="AS7" i="16"/>
  <c r="AX7" i="16"/>
  <c r="AY7" i="16" s="1"/>
  <c r="AS3" i="15"/>
  <c r="AX3" i="15"/>
  <c r="AY3" i="15" s="1"/>
  <c r="AS5" i="14"/>
  <c r="AX5" i="14"/>
  <c r="AY5" i="14" s="1"/>
  <c r="AS5" i="13"/>
  <c r="AX5" i="13"/>
  <c r="AY5" i="13" s="1"/>
  <c r="AS2" i="7"/>
  <c r="AV4" i="7"/>
  <c r="BB4" i="7" s="1"/>
  <c r="AS2" i="4"/>
  <c r="AX2" i="4"/>
  <c r="AY2" i="4" s="1"/>
  <c r="AV8" i="4"/>
  <c r="BB8" i="4" s="1"/>
  <c r="AS7" i="18"/>
  <c r="AX7" i="18"/>
  <c r="AY7" i="18" s="1"/>
  <c r="AS5" i="15"/>
  <c r="AX5" i="15"/>
  <c r="AY5" i="15" s="1"/>
  <c r="AU7" i="13"/>
  <c r="BA7" i="13" s="1"/>
  <c r="AS2" i="12"/>
  <c r="AX2" i="12"/>
  <c r="AY2" i="12" s="1"/>
  <c r="AS3" i="12"/>
  <c r="AX3" i="12"/>
  <c r="AY3" i="12" s="1"/>
  <c r="AS3" i="18"/>
  <c r="AS4" i="18"/>
  <c r="AX4" i="18"/>
  <c r="AY4" i="18" s="1"/>
  <c r="AS3" i="17"/>
  <c r="AX3" i="17"/>
  <c r="AY3" i="17" s="1"/>
  <c r="AS2" i="16"/>
  <c r="AX2" i="16"/>
  <c r="AY2" i="16" s="1"/>
  <c r="AS6" i="15"/>
  <c r="AS7" i="15"/>
  <c r="AX7" i="15"/>
  <c r="AY7" i="15" s="1"/>
  <c r="AS2" i="14"/>
  <c r="AX2" i="14"/>
  <c r="AY2" i="14" s="1"/>
  <c r="AS3" i="14"/>
  <c r="AX3" i="14"/>
  <c r="AY3" i="14" s="1"/>
  <c r="AS2" i="13"/>
  <c r="AR3" i="12"/>
  <c r="AS4" i="12"/>
  <c r="AX4" i="12"/>
  <c r="AY4" i="12" s="1"/>
  <c r="AS6" i="12"/>
  <c r="AS7" i="12"/>
  <c r="AX7" i="12"/>
  <c r="AY7" i="12" s="1"/>
  <c r="AS2" i="11"/>
  <c r="AX2" i="11"/>
  <c r="AY2" i="11" s="1"/>
  <c r="AU3" i="11"/>
  <c r="BA3" i="11" s="1"/>
  <c r="AS2" i="10"/>
  <c r="AS3" i="10"/>
  <c r="AX3" i="10"/>
  <c r="AY3" i="10" s="1"/>
  <c r="AV2" i="8"/>
  <c r="BB2" i="8" s="1"/>
  <c r="AS3" i="8"/>
  <c r="AX3" i="8"/>
  <c r="AY3" i="8" s="1"/>
  <c r="AR4" i="8"/>
  <c r="AU5" i="6"/>
  <c r="BA5" i="6" s="1"/>
  <c r="AS6" i="6"/>
  <c r="AX6" i="6"/>
  <c r="AY6" i="6" s="1"/>
  <c r="AS2" i="5"/>
  <c r="AS3" i="5"/>
  <c r="AX3" i="5"/>
  <c r="AY3" i="5" s="1"/>
  <c r="AS4" i="4"/>
  <c r="AS5" i="4"/>
  <c r="AX5" i="4"/>
  <c r="AY5" i="4" s="1"/>
  <c r="AV6" i="4"/>
  <c r="BB6" i="4" s="1"/>
  <c r="AS7" i="4"/>
  <c r="AX7" i="4"/>
  <c r="AY7" i="4" s="1"/>
  <c r="AS5" i="3"/>
  <c r="AR9" i="3"/>
  <c r="AS13" i="4"/>
  <c r="AX13" i="4"/>
  <c r="AY13" i="4" s="1"/>
  <c r="AS9" i="4"/>
  <c r="AX9" i="4"/>
  <c r="AY9" i="4" s="1"/>
  <c r="AU14" i="4"/>
  <c r="BA14" i="4" s="1"/>
  <c r="AU10" i="4"/>
  <c r="BA10" i="4" s="1"/>
  <c r="AS20" i="5"/>
  <c r="AR17" i="5"/>
  <c r="AS16" i="5"/>
  <c r="AR13" i="5"/>
  <c r="AS12" i="5"/>
  <c r="AR9" i="5"/>
  <c r="AS8" i="5"/>
  <c r="AS9" i="6"/>
  <c r="AS15" i="7"/>
  <c r="AX15" i="7"/>
  <c r="AY15" i="7" s="1"/>
  <c r="AS14" i="7"/>
  <c r="AQ10" i="7"/>
  <c r="AS12" i="10"/>
  <c r="AX12" i="10"/>
  <c r="AY12" i="10" s="1"/>
  <c r="AS11" i="10"/>
  <c r="AS16" i="11"/>
  <c r="AS14" i="11"/>
  <c r="AX14" i="11"/>
  <c r="AY14" i="11" s="1"/>
  <c r="AS11" i="11"/>
  <c r="AS37" i="11"/>
  <c r="AX37" i="11"/>
  <c r="AY37" i="11" s="1"/>
  <c r="AS34" i="11"/>
  <c r="AS8" i="12"/>
  <c r="AS26" i="13"/>
  <c r="AX26" i="13"/>
  <c r="AY26" i="13" s="1"/>
  <c r="AS25" i="13"/>
  <c r="AS23" i="13"/>
  <c r="AX23" i="13"/>
  <c r="AY23" i="13" s="1"/>
  <c r="AS20" i="13"/>
  <c r="AS18" i="13"/>
  <c r="AX18" i="13"/>
  <c r="AY18" i="13" s="1"/>
  <c r="AS17" i="13"/>
  <c r="AS9" i="13"/>
  <c r="AS21" i="14"/>
  <c r="AX21" i="14"/>
  <c r="AY21" i="14" s="1"/>
  <c r="AS15" i="14"/>
  <c r="AX15" i="14"/>
  <c r="AY15" i="14" s="1"/>
  <c r="AV14" i="14"/>
  <c r="BB14" i="14" s="1"/>
  <c r="AS13" i="14"/>
  <c r="AX13" i="14"/>
  <c r="AY13" i="14" s="1"/>
  <c r="AS12" i="14"/>
  <c r="AS9" i="14"/>
  <c r="AX9" i="14"/>
  <c r="AY9" i="14" s="1"/>
  <c r="AS8" i="14"/>
  <c r="AS15" i="15"/>
  <c r="AS13" i="15"/>
  <c r="AX13" i="15"/>
  <c r="AY13" i="15" s="1"/>
  <c r="AS12" i="15"/>
  <c r="AS10" i="15"/>
  <c r="AX10" i="15"/>
  <c r="AY10" i="15" s="1"/>
  <c r="AS16" i="16"/>
  <c r="AS14" i="16"/>
  <c r="AX14" i="16"/>
  <c r="AY14" i="16" s="1"/>
  <c r="AS11" i="16"/>
  <c r="AS8" i="3"/>
  <c r="AS2" i="3"/>
  <c r="AS6" i="3"/>
  <c r="AQ10" i="3"/>
  <c r="AS3" i="3"/>
  <c r="AX3" i="3"/>
  <c r="AY3" i="3" s="1"/>
  <c r="AU9" i="3"/>
  <c r="BA9" i="3" s="1"/>
  <c r="AV8" i="3"/>
  <c r="BB8" i="3" s="1"/>
  <c r="AQ3" i="3"/>
  <c r="AU4" i="3"/>
  <c r="BA4" i="3" s="1"/>
  <c r="AV5" i="3"/>
  <c r="BB5" i="3" s="1"/>
  <c r="AR10" i="3"/>
  <c r="AS9" i="3"/>
  <c r="AS4" i="3"/>
  <c r="AX4" i="3"/>
  <c r="AY4" i="3" s="1"/>
  <c r="AS7" i="3"/>
  <c r="AX7" i="3"/>
  <c r="AY7" i="3" s="1"/>
  <c r="AU7" i="3"/>
  <c r="BA7" i="3" s="1"/>
  <c r="AG12" i="2"/>
  <c r="AH12" i="2" s="1"/>
  <c r="AG11" i="2"/>
  <c r="AH11" i="2" s="1"/>
  <c r="AG17" i="2"/>
  <c r="AH17" i="2" s="1"/>
  <c r="AG19" i="2"/>
  <c r="AH19" i="2" s="1"/>
  <c r="AU5" i="18"/>
  <c r="BA5" i="18" s="1"/>
  <c r="AV6" i="18"/>
  <c r="BB6" i="18" s="1"/>
  <c r="AU3" i="17"/>
  <c r="BA3" i="17" s="1"/>
  <c r="AV4" i="17"/>
  <c r="BB4" i="17" s="1"/>
  <c r="AU6" i="17"/>
  <c r="BA6" i="17" s="1"/>
  <c r="AV16" i="16"/>
  <c r="BB16" i="16" s="1"/>
  <c r="AQ16" i="16"/>
  <c r="AU15" i="16"/>
  <c r="BA15" i="16" s="1"/>
  <c r="AR13" i="16"/>
  <c r="AV12" i="16"/>
  <c r="BB12" i="16" s="1"/>
  <c r="AQ12" i="16"/>
  <c r="AU11" i="16"/>
  <c r="BA11" i="16" s="1"/>
  <c r="AR9" i="16"/>
  <c r="AQ8" i="16"/>
  <c r="AU5" i="16"/>
  <c r="BA5" i="16" s="1"/>
  <c r="AR2" i="16"/>
  <c r="AV5" i="16"/>
  <c r="BB5" i="16" s="1"/>
  <c r="AV6" i="16"/>
  <c r="BB6" i="16" s="1"/>
  <c r="AQ6" i="16"/>
  <c r="AV17" i="15"/>
  <c r="BB17" i="15" s="1"/>
  <c r="AQ17" i="15"/>
  <c r="AV16" i="15"/>
  <c r="BB16" i="15" s="1"/>
  <c r="AQ16" i="15"/>
  <c r="AU15" i="15"/>
  <c r="BA15" i="15" s="1"/>
  <c r="AR13" i="15"/>
  <c r="AV12" i="15"/>
  <c r="BB12" i="15" s="1"/>
  <c r="AQ12" i="15"/>
  <c r="AU11" i="15"/>
  <c r="BA11" i="15" s="1"/>
  <c r="AR9" i="15"/>
  <c r="AQ8" i="15"/>
  <c r="AU2" i="15"/>
  <c r="BA2" i="15" s="1"/>
  <c r="AU6" i="15"/>
  <c r="BA6" i="15" s="1"/>
  <c r="AQ4" i="15"/>
  <c r="AU3" i="15"/>
  <c r="BA3" i="15" s="1"/>
  <c r="AV4" i="15"/>
  <c r="BB4" i="15" s="1"/>
  <c r="AR5" i="15"/>
  <c r="AR7" i="15"/>
  <c r="AU7" i="15"/>
  <c r="BA7" i="15" s="1"/>
  <c r="AR8" i="14"/>
  <c r="AQ2" i="14"/>
  <c r="AR5" i="14"/>
  <c r="AU10" i="14"/>
  <c r="BA10" i="14" s="1"/>
  <c r="AV21" i="14"/>
  <c r="BB21" i="14" s="1"/>
  <c r="AU20" i="14"/>
  <c r="BA20" i="14" s="1"/>
  <c r="AR18" i="14"/>
  <c r="AV17" i="14"/>
  <c r="BB17" i="14" s="1"/>
  <c r="AQ17" i="14"/>
  <c r="AV16" i="14"/>
  <c r="BB16" i="14" s="1"/>
  <c r="AQ16" i="14"/>
  <c r="AU15" i="14"/>
  <c r="BA15" i="14" s="1"/>
  <c r="AR13" i="14"/>
  <c r="AV12" i="14"/>
  <c r="BB12" i="14" s="1"/>
  <c r="AQ12" i="14"/>
  <c r="AU11" i="14"/>
  <c r="BA11" i="14" s="1"/>
  <c r="AR9" i="14"/>
  <c r="AQ8" i="14"/>
  <c r="AU5" i="14"/>
  <c r="BA5" i="14" s="1"/>
  <c r="AV6" i="14"/>
  <c r="BB6" i="14" s="1"/>
  <c r="AR7" i="14"/>
  <c r="AV2" i="14"/>
  <c r="BB2" i="14" s="1"/>
  <c r="AQ6" i="14"/>
  <c r="AR26" i="13"/>
  <c r="AV25" i="13"/>
  <c r="BB25" i="13" s="1"/>
  <c r="AQ25" i="13"/>
  <c r="AU24" i="13"/>
  <c r="BA24" i="13" s="1"/>
  <c r="AR22" i="13"/>
  <c r="AV21" i="13"/>
  <c r="BB21" i="13" s="1"/>
  <c r="AQ21" i="13"/>
  <c r="AU20" i="13"/>
  <c r="BA20" i="13" s="1"/>
  <c r="AR18" i="13"/>
  <c r="AV17" i="13"/>
  <c r="BB17" i="13" s="1"/>
  <c r="AQ17" i="13"/>
  <c r="AV16" i="13"/>
  <c r="BB16" i="13" s="1"/>
  <c r="AQ16" i="13"/>
  <c r="AU15" i="13"/>
  <c r="BA15" i="13" s="1"/>
  <c r="AR13" i="13"/>
  <c r="AV12" i="13"/>
  <c r="BB12" i="13" s="1"/>
  <c r="AQ12" i="13"/>
  <c r="AU11" i="13"/>
  <c r="BA11" i="13" s="1"/>
  <c r="AR9" i="13"/>
  <c r="AQ8" i="13"/>
  <c r="AR3" i="13"/>
  <c r="AU3" i="13"/>
  <c r="BA3" i="13" s="1"/>
  <c r="AV4" i="13"/>
  <c r="BB4" i="13" s="1"/>
  <c r="AR13" i="12"/>
  <c r="AV12" i="12"/>
  <c r="BB12" i="12" s="1"/>
  <c r="AQ12" i="12"/>
  <c r="AU11" i="12"/>
  <c r="BA11" i="12" s="1"/>
  <c r="AR9" i="12"/>
  <c r="AQ8" i="12"/>
  <c r="AV2" i="12"/>
  <c r="BB2" i="12" s="1"/>
  <c r="AQ2" i="12"/>
  <c r="AU5" i="12"/>
  <c r="BA5" i="12" s="1"/>
  <c r="AV6" i="12"/>
  <c r="BB6" i="12" s="1"/>
  <c r="AR7" i="12"/>
  <c r="AR36" i="11"/>
  <c r="AV35" i="11"/>
  <c r="BB35" i="11" s="1"/>
  <c r="AQ35" i="11"/>
  <c r="AU34" i="11"/>
  <c r="BA34" i="11" s="1"/>
  <c r="AR32" i="11"/>
  <c r="AQ31" i="11"/>
  <c r="AV29" i="11"/>
  <c r="BB29" i="11" s="1"/>
  <c r="AU28" i="11"/>
  <c r="BA28" i="11" s="1"/>
  <c r="AV25" i="11"/>
  <c r="BB25" i="11" s="1"/>
  <c r="AU24" i="11"/>
  <c r="BA24" i="11" s="1"/>
  <c r="AR22" i="11"/>
  <c r="AV21" i="11"/>
  <c r="BB21" i="11" s="1"/>
  <c r="AQ21" i="11"/>
  <c r="AU20" i="11"/>
  <c r="BA20" i="11" s="1"/>
  <c r="AR18" i="11"/>
  <c r="AV17" i="11"/>
  <c r="BB17" i="11" s="1"/>
  <c r="AQ17" i="11"/>
  <c r="AV16" i="11"/>
  <c r="BB16" i="11" s="1"/>
  <c r="AQ16" i="11"/>
  <c r="AU15" i="11"/>
  <c r="BA15" i="11" s="1"/>
  <c r="AR13" i="11"/>
  <c r="AV12" i="11"/>
  <c r="BB12" i="11" s="1"/>
  <c r="AQ12" i="11"/>
  <c r="AU11" i="11"/>
  <c r="BA11" i="11" s="1"/>
  <c r="AQ8" i="11"/>
  <c r="AR28" i="11"/>
  <c r="AQ27" i="11"/>
  <c r="AV6" i="11"/>
  <c r="BB6" i="11" s="1"/>
  <c r="AR5" i="11"/>
  <c r="AV4" i="11"/>
  <c r="BB4" i="11" s="1"/>
  <c r="AQ4" i="11"/>
  <c r="AV12" i="10"/>
  <c r="BB12" i="10" s="1"/>
  <c r="AU11" i="10"/>
  <c r="BA11" i="10" s="1"/>
  <c r="AV8" i="10"/>
  <c r="BB8" i="10" s="1"/>
  <c r="AR11" i="10"/>
  <c r="AQ10" i="10"/>
  <c r="AV6" i="10"/>
  <c r="BB6" i="10" s="1"/>
  <c r="AU5" i="10"/>
  <c r="BA5" i="10" s="1"/>
  <c r="AQ7" i="10"/>
  <c r="AQ6" i="10"/>
  <c r="AR7" i="10"/>
  <c r="AR14" i="7"/>
  <c r="AQ13" i="7"/>
  <c r="AR10" i="7"/>
  <c r="AQ9" i="7"/>
  <c r="AR15" i="7"/>
  <c r="AQ14" i="7"/>
  <c r="AV16" i="6"/>
  <c r="BB16" i="6" s="1"/>
  <c r="AQ16" i="6"/>
  <c r="AU15" i="6"/>
  <c r="BA15" i="6" s="1"/>
  <c r="AR13" i="6"/>
  <c r="AV12" i="6"/>
  <c r="BB12" i="6" s="1"/>
  <c r="AQ12" i="6"/>
  <c r="AU11" i="6"/>
  <c r="BA11" i="6" s="1"/>
  <c r="AR9" i="6"/>
  <c r="AQ8" i="6"/>
  <c r="AQ2" i="6"/>
  <c r="AV6" i="6"/>
  <c r="BB6" i="6" s="1"/>
  <c r="AV2" i="6"/>
  <c r="BB2" i="6" s="1"/>
  <c r="AQ20" i="5"/>
  <c r="AQ19" i="5"/>
  <c r="AQ18" i="5"/>
  <c r="AQ17" i="5"/>
  <c r="AQ16" i="5"/>
  <c r="AQ15" i="5"/>
  <c r="AQ14" i="5"/>
  <c r="AQ13" i="5"/>
  <c r="AQ12" i="5"/>
  <c r="AQ11" i="5"/>
  <c r="AQ10" i="5"/>
  <c r="AQ9" i="5"/>
  <c r="AQ8" i="5"/>
  <c r="AQ4" i="5"/>
  <c r="AV4" i="5"/>
  <c r="BB4" i="5" s="1"/>
  <c r="AU7" i="5"/>
  <c r="BA7" i="5" s="1"/>
  <c r="AV2" i="2"/>
  <c r="BB2" i="2" s="1"/>
  <c r="AU5" i="2"/>
  <c r="BA5" i="2" s="1"/>
  <c r="AV6" i="2"/>
  <c r="BB6" i="2" s="1"/>
  <c r="AU7" i="18"/>
  <c r="BA7" i="18" s="1"/>
  <c r="AU5" i="17"/>
  <c r="BA5" i="17" s="1"/>
  <c r="AV6" i="17"/>
  <c r="BB6" i="17" s="1"/>
  <c r="AU3" i="16"/>
  <c r="BA3" i="16" s="1"/>
  <c r="AV4" i="16"/>
  <c r="BB4" i="16" s="1"/>
  <c r="AU4" i="2"/>
  <c r="BA4" i="2" s="1"/>
  <c r="AV5" i="2"/>
  <c r="BB5" i="2" s="1"/>
  <c r="AU2" i="18"/>
  <c r="BA2" i="18" s="1"/>
  <c r="AQ3" i="18"/>
  <c r="AV3" i="18"/>
  <c r="BB3" i="18" s="1"/>
  <c r="AR4" i="18"/>
  <c r="AU6" i="18"/>
  <c r="BA6" i="18" s="1"/>
  <c r="AV7" i="18"/>
  <c r="BB7" i="18" s="1"/>
  <c r="AR2" i="17"/>
  <c r="AU4" i="17"/>
  <c r="BA4" i="17" s="1"/>
  <c r="AV5" i="17"/>
  <c r="BB5" i="17" s="1"/>
  <c r="AU2" i="16"/>
  <c r="BA2" i="16" s="1"/>
  <c r="AV3" i="16"/>
  <c r="BB3" i="16" s="1"/>
  <c r="AQ7" i="16"/>
  <c r="AV7" i="16"/>
  <c r="BB7" i="16" s="1"/>
  <c r="AR2" i="15"/>
  <c r="AQ5" i="15"/>
  <c r="AR6" i="15"/>
  <c r="AQ3" i="14"/>
  <c r="AR4" i="14"/>
  <c r="AQ7" i="14"/>
  <c r="AR2" i="13"/>
  <c r="AQ5" i="13"/>
  <c r="AR6" i="13"/>
  <c r="AQ3" i="12"/>
  <c r="AR4" i="12"/>
  <c r="AQ7" i="12"/>
  <c r="AR2" i="11"/>
  <c r="AQ5" i="11"/>
  <c r="AR7" i="11"/>
  <c r="AV2" i="10"/>
  <c r="BB2" i="10" s="1"/>
  <c r="AU3" i="10"/>
  <c r="BA3" i="10" s="1"/>
  <c r="AQ4" i="10"/>
  <c r="AU4" i="10"/>
  <c r="BA4" i="10" s="1"/>
  <c r="AR5" i="10"/>
  <c r="AV5" i="10"/>
  <c r="BB5" i="10" s="1"/>
  <c r="AQ6" i="11"/>
  <c r="AU7" i="11"/>
  <c r="BA7" i="11" s="1"/>
  <c r="AQ4" i="8"/>
  <c r="AU4" i="8"/>
  <c r="BA4" i="8" s="1"/>
  <c r="AR4" i="10"/>
  <c r="AU2" i="7"/>
  <c r="BA2" i="7" s="1"/>
  <c r="AV3" i="7"/>
  <c r="BB3" i="7" s="1"/>
  <c r="AU6" i="7"/>
  <c r="BA6" i="7" s="1"/>
  <c r="AV7" i="7"/>
  <c r="BB7" i="7" s="1"/>
  <c r="AU4" i="6"/>
  <c r="BA4" i="6" s="1"/>
  <c r="AV5" i="6"/>
  <c r="BB5" i="6" s="1"/>
  <c r="AU2" i="5"/>
  <c r="BA2" i="5" s="1"/>
  <c r="AV3" i="5"/>
  <c r="BB3" i="5" s="1"/>
  <c r="AU6" i="5"/>
  <c r="BA6" i="5" s="1"/>
  <c r="AV7" i="5"/>
  <c r="BB7" i="5" s="1"/>
  <c r="AU4" i="4"/>
  <c r="BA4" i="4" s="1"/>
  <c r="AV5" i="4"/>
  <c r="BB5" i="4" s="1"/>
  <c r="AU2" i="3"/>
  <c r="BA2" i="3" s="1"/>
  <c r="AV3" i="3"/>
  <c r="BB3" i="3" s="1"/>
  <c r="AU6" i="3"/>
  <c r="BA6" i="3" s="1"/>
  <c r="AV7" i="3"/>
  <c r="BB7" i="3" s="1"/>
  <c r="AV2" i="7"/>
  <c r="BB2" i="7" s="1"/>
  <c r="AU5" i="7"/>
  <c r="BA5" i="7" s="1"/>
  <c r="AV6" i="7"/>
  <c r="BB6" i="7" s="1"/>
  <c r="AU3" i="6"/>
  <c r="BA3" i="6" s="1"/>
  <c r="AV4" i="6"/>
  <c r="BB4" i="6" s="1"/>
  <c r="AU7" i="6"/>
  <c r="BA7" i="6" s="1"/>
  <c r="AV2" i="5"/>
  <c r="BB2" i="5" s="1"/>
  <c r="AU5" i="5"/>
  <c r="BA5" i="5" s="1"/>
  <c r="AV6" i="5"/>
  <c r="BB6" i="5" s="1"/>
  <c r="AU3" i="4"/>
  <c r="BA3" i="4" s="1"/>
  <c r="AV4" i="4"/>
  <c r="BB4" i="4" s="1"/>
  <c r="AU7" i="4"/>
  <c r="BA7" i="4" s="1"/>
  <c r="AV2" i="3"/>
  <c r="BB2" i="3" s="1"/>
  <c r="AU5" i="3"/>
  <c r="BA5" i="3" s="1"/>
  <c r="AV6" i="3"/>
  <c r="BB6" i="3" s="1"/>
  <c r="AN3" i="1"/>
  <c r="AV3" i="1" s="1"/>
  <c r="BB3" i="1" s="1"/>
  <c r="AN4" i="1"/>
  <c r="AN5" i="1"/>
  <c r="AN6" i="1"/>
  <c r="AV6" i="1" s="1"/>
  <c r="BB6" i="1" s="1"/>
  <c r="AN7" i="1"/>
  <c r="AV7" i="1" s="1"/>
  <c r="BB7" i="1" s="1"/>
  <c r="AN2" i="1"/>
  <c r="AV2" i="1" s="1"/>
  <c r="BB2" i="1" s="1"/>
  <c r="AV4" i="1"/>
  <c r="BB4" i="1" s="1"/>
  <c r="AV5" i="1"/>
  <c r="BB5" i="1" s="1"/>
  <c r="BC7" i="1"/>
  <c r="BC6" i="1"/>
  <c r="BC5" i="1"/>
  <c r="BC4" i="1"/>
  <c r="BC3" i="1"/>
  <c r="BC2" i="1"/>
  <c r="AR3" i="1"/>
  <c r="AR4" i="1"/>
  <c r="AR5" i="1"/>
  <c r="AS5" i="1"/>
  <c r="AQ6" i="1"/>
  <c r="AM3" i="1"/>
  <c r="AQ3" i="1" s="1"/>
  <c r="AO3" i="1"/>
  <c r="AM4" i="1"/>
  <c r="AQ4" i="1" s="1"/>
  <c r="AO4" i="1"/>
  <c r="AX4" i="1" s="1"/>
  <c r="AY4" i="1" s="1"/>
  <c r="AM5" i="1"/>
  <c r="AU5" i="1" s="1"/>
  <c r="BA5" i="1" s="1"/>
  <c r="AO5" i="1"/>
  <c r="AX5" i="1" s="1"/>
  <c r="AY5" i="1" s="1"/>
  <c r="AM6" i="1"/>
  <c r="AU6" i="1" s="1"/>
  <c r="BA6" i="1" s="1"/>
  <c r="AO6" i="1"/>
  <c r="AM7" i="1"/>
  <c r="AU7" i="1" s="1"/>
  <c r="BA7" i="1" s="1"/>
  <c r="AO7" i="1"/>
  <c r="AO2" i="1"/>
  <c r="AM2" i="1"/>
  <c r="AQ2" i="1" s="1"/>
  <c r="AS6" i="1" l="1"/>
  <c r="AX6" i="1"/>
  <c r="AY6" i="1" s="1"/>
  <c r="AS7" i="1"/>
  <c r="AX7" i="1"/>
  <c r="AY7" i="1" s="1"/>
  <c r="AS3" i="1"/>
  <c r="AX3" i="1"/>
  <c r="AY3" i="1" s="1"/>
  <c r="AR7" i="1"/>
  <c r="AS2" i="1"/>
  <c r="AX2" i="1"/>
  <c r="AY2" i="1" s="1"/>
  <c r="AR6" i="1"/>
  <c r="AS4" i="1"/>
  <c r="AU4" i="1"/>
  <c r="BA4" i="1" s="1"/>
  <c r="AG36" i="13"/>
  <c r="AH36" i="13" s="1"/>
  <c r="AG27" i="15"/>
  <c r="AH27" i="15" s="1"/>
  <c r="AG23" i="10"/>
  <c r="AH23" i="10" s="1"/>
  <c r="AG26" i="6"/>
  <c r="AH26" i="6" s="1"/>
  <c r="AG30" i="5"/>
  <c r="AH30" i="5" s="1"/>
  <c r="AG24" i="4"/>
  <c r="AH24" i="4" s="1"/>
  <c r="AQ7" i="1"/>
  <c r="AU2" i="1"/>
  <c r="BA2" i="1" s="1"/>
  <c r="AQ5" i="1"/>
  <c r="AU3" i="1"/>
  <c r="BA3" i="1" s="1"/>
  <c r="AR2" i="1"/>
  <c r="S11" i="1" l="1"/>
  <c r="T10" i="1" l="1"/>
  <c r="T17" i="1" s="1"/>
  <c r="T18" i="1" s="1"/>
  <c r="U10" i="1"/>
  <c r="V10" i="1"/>
  <c r="W10" i="1"/>
  <c r="X10" i="1"/>
  <c r="Y10" i="1"/>
  <c r="Z10" i="1"/>
  <c r="AA10" i="1"/>
  <c r="AB10" i="1"/>
  <c r="AC10" i="1"/>
  <c r="AD10" i="1"/>
  <c r="T11" i="1"/>
  <c r="U11" i="1"/>
  <c r="V11" i="1"/>
  <c r="W11" i="1"/>
  <c r="X11" i="1"/>
  <c r="Y11" i="1"/>
  <c r="Z11" i="1"/>
  <c r="AA11" i="1"/>
  <c r="AB11" i="1"/>
  <c r="AB17" i="1" s="1"/>
  <c r="AB18" i="1" s="1"/>
  <c r="AC11" i="1"/>
  <c r="AD11" i="1"/>
  <c r="X17" i="1"/>
  <c r="X18" i="1" s="1"/>
  <c r="S10" i="1"/>
  <c r="AD16" i="1"/>
  <c r="AD15" i="1"/>
  <c r="AD9" i="1"/>
  <c r="T16" i="1"/>
  <c r="U16" i="1"/>
  <c r="V16" i="1"/>
  <c r="W16" i="1"/>
  <c r="X16" i="1"/>
  <c r="Y16" i="1"/>
  <c r="Z16" i="1"/>
  <c r="AA16" i="1"/>
  <c r="AB16" i="1"/>
  <c r="AC16" i="1"/>
  <c r="S16" i="1"/>
  <c r="T15" i="1"/>
  <c r="U15" i="1"/>
  <c r="V15" i="1"/>
  <c r="W15" i="1"/>
  <c r="X15" i="1"/>
  <c r="Y15" i="1"/>
  <c r="Z15" i="1"/>
  <c r="AA15" i="1"/>
  <c r="AB15" i="1"/>
  <c r="AC15" i="1"/>
  <c r="S15" i="1"/>
  <c r="AE11" i="1" l="1"/>
  <c r="AE15" i="1"/>
  <c r="AA17" i="1"/>
  <c r="AA18" i="1" s="1"/>
  <c r="W17" i="1"/>
  <c r="W18" i="1" s="1"/>
  <c r="AD17" i="1"/>
  <c r="AD18" i="1" s="1"/>
  <c r="Z17" i="1"/>
  <c r="Z18" i="1" s="1"/>
  <c r="V17" i="1"/>
  <c r="V18" i="1" s="1"/>
  <c r="AJ10" i="1"/>
  <c r="AC17" i="1"/>
  <c r="AC18" i="1" s="1"/>
  <c r="Y17" i="1"/>
  <c r="Y18" i="1" s="1"/>
  <c r="U17" i="1"/>
  <c r="U18" i="1" s="1"/>
  <c r="AI11" i="1"/>
  <c r="AF11" i="1"/>
  <c r="AI10" i="1"/>
  <c r="AJ15" i="1"/>
  <c r="S17" i="1"/>
  <c r="S18" i="1" s="1"/>
  <c r="AK11" i="1"/>
  <c r="AF10" i="1"/>
  <c r="AI15" i="1"/>
  <c r="AJ11" i="1"/>
  <c r="AK10" i="1"/>
  <c r="AE10" i="1"/>
  <c r="AG10" i="1" s="1"/>
  <c r="AH10" i="1" s="1"/>
  <c r="AF15" i="1"/>
  <c r="AG15" i="1" s="1"/>
  <c r="AH15" i="1" s="1"/>
  <c r="AK15" i="1"/>
  <c r="AJ17" i="1"/>
  <c r="AK17" i="1"/>
  <c r="AI17" i="1"/>
  <c r="AG11" i="1"/>
  <c r="AH11" i="1" s="1"/>
  <c r="T9" i="1"/>
  <c r="U9" i="1"/>
  <c r="V9" i="1"/>
  <c r="W9" i="1"/>
  <c r="X9" i="1"/>
  <c r="Y9" i="1"/>
  <c r="Z9" i="1"/>
  <c r="AA9" i="1"/>
  <c r="AB9" i="1"/>
  <c r="AC9" i="1"/>
  <c r="S9" i="1"/>
  <c r="AL9" i="1" s="1"/>
  <c r="AF17" i="1" l="1"/>
  <c r="AA13" i="1"/>
  <c r="S13" i="1"/>
  <c r="T13" i="1"/>
  <c r="AB13" i="1"/>
  <c r="Y13" i="1"/>
  <c r="AC13" i="1"/>
  <c r="Z13" i="1"/>
  <c r="AD13" i="1"/>
  <c r="AK9" i="1"/>
  <c r="AJ9" i="1"/>
  <c r="AF9" i="1"/>
  <c r="AI9" i="1"/>
  <c r="T12" i="1" s="1"/>
  <c r="AE9" i="1"/>
  <c r="AG9" i="1" s="1"/>
  <c r="AH9" i="1" s="1"/>
  <c r="X14" i="1"/>
  <c r="U14" i="1"/>
  <c r="V14" i="1"/>
  <c r="W14" i="1"/>
  <c r="AE17" i="1"/>
  <c r="AG17" i="1" s="1"/>
  <c r="AH17" i="1" s="1"/>
  <c r="X12" i="1" l="1"/>
  <c r="AB12" i="1"/>
  <c r="U12" i="1"/>
  <c r="Y12" i="1"/>
  <c r="AC12" i="1"/>
  <c r="V12" i="1"/>
  <c r="Z12" i="1"/>
  <c r="AD12" i="1"/>
  <c r="W12" i="1"/>
  <c r="AA12" i="1"/>
  <c r="S12" i="1"/>
</calcChain>
</file>

<file path=xl/comments1.xml><?xml version="1.0" encoding="utf-8"?>
<comments xmlns="http://schemas.openxmlformats.org/spreadsheetml/2006/main">
  <authors>
    <author>Autor</author>
  </authors>
  <commentList>
    <comment ref="AO1" authorId="0">
      <text>
        <r>
          <rPr>
            <sz val="9"/>
            <color indexed="81"/>
            <rFont val="Tahoma"/>
            <family val="2"/>
          </rPr>
          <t>Altitude extraída do inventário da ANA.</t>
        </r>
      </text>
    </comment>
    <comment ref="AW1" authorId="0">
      <text>
        <r>
          <rPr>
            <sz val="9"/>
            <color indexed="81"/>
            <rFont val="Tahoma"/>
            <family val="2"/>
          </rPr>
          <t>Altitude extraída pelo MDE ...</t>
        </r>
      </text>
    </comment>
    <comment ref="BC1" authorId="0">
      <text>
        <r>
          <rPr>
            <sz val="9"/>
            <color indexed="81"/>
            <rFont val="Tahoma"/>
            <family val="2"/>
          </rPr>
          <t>Altitude extraída pelo MDE ...</t>
        </r>
      </text>
    </comment>
  </commentList>
</comments>
</file>

<file path=xl/sharedStrings.xml><?xml version="1.0" encoding="utf-8"?>
<sst xmlns="http://schemas.openxmlformats.org/spreadsheetml/2006/main" count="3971" uniqueCount="776">
  <si>
    <t/>
  </si>
  <si>
    <t>BOM JARDIM DA SERRA</t>
  </si>
  <si>
    <t>ANA</t>
  </si>
  <si>
    <t>RegiÃ£o HidrogrÃ¡fica do Uruguai</t>
  </si>
  <si>
    <t>SC</t>
  </si>
  <si>
    <t>Bom Jardim da Serra</t>
  </si>
  <si>
    <t>SUREG-PA</t>
  </si>
  <si>
    <t>ADRIANA BURIN WESCHENFELDER</t>
  </si>
  <si>
    <t>KARINE PICKBRENNER</t>
  </si>
  <si>
    <t>ESMERALDA</t>
  </si>
  <si>
    <t>RS</t>
  </si>
  <si>
    <t>Esmeralda</t>
  </si>
  <si>
    <t>PASSO SOCORRO</t>
  </si>
  <si>
    <t>Vacaria</t>
  </si>
  <si>
    <t>COXILHA RICA</t>
  </si>
  <si>
    <t>Lages</t>
  </si>
  <si>
    <t>DESPRAIADO</t>
  </si>
  <si>
    <t>CLEMENTE ARGOLO</t>
  </si>
  <si>
    <t>Lagoa Vermelha</t>
  </si>
  <si>
    <t>PONTE ALTA DO NORTE</t>
  </si>
  <si>
    <t>Curitibanos</t>
  </si>
  <si>
    <t>BOCAINA DO SUL</t>
  </si>
  <si>
    <t>PAINEL</t>
  </si>
  <si>
    <t>PASSO CARU</t>
  </si>
  <si>
    <t>SÃ£o JosÃ© do Cerrito</t>
  </si>
  <si>
    <t>URUBICI</t>
  </si>
  <si>
    <t>Urubici</t>
  </si>
  <si>
    <t>PASSO MAROMBAS</t>
  </si>
  <si>
    <t>PONTE DO RIO ANTINHAS</t>
  </si>
  <si>
    <t>SÃƒO JOSÃ‰ DO CERRITO</t>
  </si>
  <si>
    <t>SANANDUVA</t>
  </si>
  <si>
    <t>Sananduva</t>
  </si>
  <si>
    <t>QUILOMETRO 30</t>
  </si>
  <si>
    <t>Macieira</t>
  </si>
  <si>
    <t>PAIM FILHO</t>
  </si>
  <si>
    <t>Paim Filho</t>
  </si>
  <si>
    <t>ENCRUZILHADA II</t>
  </si>
  <si>
    <t>CEEE</t>
  </si>
  <si>
    <t>TAPEJARA</t>
  </si>
  <si>
    <t>Tapejara</t>
  </si>
  <si>
    <t>PASSO DAS PEDRAS</t>
  </si>
  <si>
    <t>IbiaÃ§a</t>
  </si>
  <si>
    <t>CAPINZAL</t>
  </si>
  <si>
    <t>Capinzal</t>
  </si>
  <si>
    <t>BARRACÃƒO</t>
  </si>
  <si>
    <t>BarracÃ£o</t>
  </si>
  <si>
    <t>JOAÃ‡ABA</t>
  </si>
  <si>
    <t>JoaÃ§aba</t>
  </si>
  <si>
    <t>CONCORDIA</t>
  </si>
  <si>
    <t>Cancordia</t>
  </si>
  <si>
    <t>CAMPINA DA ALEGRIA</t>
  </si>
  <si>
    <t>Vargem Bonita</t>
  </si>
  <si>
    <t>BONITO</t>
  </si>
  <si>
    <t>Ipumirim</t>
  </si>
  <si>
    <t>SAUDADES</t>
  </si>
  <si>
    <t>Saudades</t>
  </si>
  <si>
    <t>MODELO</t>
  </si>
  <si>
    <t>Modelo</t>
  </si>
  <si>
    <t>SÃƒO LOURENÃ‡O DO OESTE</t>
  </si>
  <si>
    <t>SÃ£o LourenÃ§o do Oeste</t>
  </si>
  <si>
    <t>ITATIBA DO SUL</t>
  </si>
  <si>
    <t>Itatiba do Sul</t>
  </si>
  <si>
    <t>MARATA</t>
  </si>
  <si>
    <t>SÃ£o Domingos</t>
  </si>
  <si>
    <t>PONTE SERRADA</t>
  </si>
  <si>
    <t>Ponte Serrada</t>
  </si>
  <si>
    <t>EREBANGO</t>
  </si>
  <si>
    <t>Erebango</t>
  </si>
  <si>
    <t>SANTO AGOSTINHO</t>
  </si>
  <si>
    <t>Passos Maia</t>
  </si>
  <si>
    <t>IRANI</t>
  </si>
  <si>
    <t>Irani</t>
  </si>
  <si>
    <t>JARDINÃ“POLIS</t>
  </si>
  <si>
    <t>JardinÃ³polis</t>
  </si>
  <si>
    <t>TUCUNDUVA</t>
  </si>
  <si>
    <t>Tucunduva</t>
  </si>
  <si>
    <t>GIRUA</t>
  </si>
  <si>
    <t>Girua</t>
  </si>
  <si>
    <t>RINCÃƒO DO CAPETINGA</t>
  </si>
  <si>
    <t>SUDERHSA</t>
  </si>
  <si>
    <t>Flor da Serra do Sul</t>
  </si>
  <si>
    <t>SÃƒO JOSÃ‰ DO CEDRO</t>
  </si>
  <si>
    <t>SÃ£o JosÃ© do Cedro</t>
  </si>
  <si>
    <t>PONTE DO SARGENTO</t>
  </si>
  <si>
    <t>RomelÃ¢ndia</t>
  </si>
  <si>
    <t>DIONÃSIO CERQUEIRA</t>
  </si>
  <si>
    <t>DionÃ­sio Cerqueira</t>
  </si>
  <si>
    <t>CAMPO ERE - EMPASC</t>
  </si>
  <si>
    <t>Campo Ere</t>
  </si>
  <si>
    <t>COLÃ”NIA XADREZ</t>
  </si>
  <si>
    <t>Carazinho</t>
  </si>
  <si>
    <t>ESQUINA ARAUJO</t>
  </si>
  <si>
    <t>IndependÃªncia</t>
  </si>
  <si>
    <t>CHAPADA</t>
  </si>
  <si>
    <t>Chapada</t>
  </si>
  <si>
    <t>TRÃŠS DE MAIO</t>
  </si>
  <si>
    <t>TrÃªs de Maio</t>
  </si>
  <si>
    <t>ALTO URUGUAI</t>
  </si>
  <si>
    <t>TrÃªs Passos</t>
  </si>
  <si>
    <t>MIRAGUAI</t>
  </si>
  <si>
    <t>Miraguai</t>
  </si>
  <si>
    <t>PALMEIRA DAS MISSÃ•ES</t>
  </si>
  <si>
    <t>Palmeiras das MissÃµes</t>
  </si>
  <si>
    <t>LIBERATO SALZANO</t>
  </si>
  <si>
    <t>Liberato Salzano</t>
  </si>
  <si>
    <t>PALMITOS</t>
  </si>
  <si>
    <t>Palmitos</t>
  </si>
  <si>
    <t>LINHA CESCON</t>
  </si>
  <si>
    <t>Sarandi</t>
  </si>
  <si>
    <t>FREDERICO WESTPHALEN</t>
  </si>
  <si>
    <t>Frederico Westphalen</t>
  </si>
  <si>
    <t>PORTO LUCENA</t>
  </si>
  <si>
    <t>Porto Lucena</t>
  </si>
  <si>
    <t>UNISTALDA</t>
  </si>
  <si>
    <t>Santiago</t>
  </si>
  <si>
    <t>FAZENDA SANTA CECÃLIA DO BUTUI</t>
  </si>
  <si>
    <t>SÃ£o Borja</t>
  </si>
  <si>
    <t>PASSO DO NOVO</t>
  </si>
  <si>
    <t>GARRUCHOS</t>
  </si>
  <si>
    <t>PASSO VIOLA</t>
  </si>
  <si>
    <t>CaibatÃ©</t>
  </si>
  <si>
    <t>PASSO MAJOR ZEFERINO</t>
  </si>
  <si>
    <t>Santo Angelo</t>
  </si>
  <si>
    <t>BOA VISTA</t>
  </si>
  <si>
    <t>Catuipe</t>
  </si>
  <si>
    <t>ANDERSON CLAYTON</t>
  </si>
  <si>
    <t>Cruz Alta</t>
  </si>
  <si>
    <t>ITAQUI</t>
  </si>
  <si>
    <t>Itaqui</t>
  </si>
  <si>
    <t>PASSO FAXINAL</t>
  </si>
  <si>
    <t>IjuÃ­</t>
  </si>
  <si>
    <t>PASSO DO SARMENTO</t>
  </si>
  <si>
    <t>CONCEIÃ‡ÃƒO</t>
  </si>
  <si>
    <t>BELISÃRIO</t>
  </si>
  <si>
    <t>Panambi</t>
  </si>
  <si>
    <t>CONDOR</t>
  </si>
  <si>
    <t>Condor</t>
  </si>
  <si>
    <t>COIMBRA</t>
  </si>
  <si>
    <t>PONTE DO MIRACATU</t>
  </si>
  <si>
    <t>SÃ£o Francisco de Assis</t>
  </si>
  <si>
    <t>TRÃŠS VENDAS</t>
  </si>
  <si>
    <t>Dom Pedrito</t>
  </si>
  <si>
    <t>TORQUATO SEVERO</t>
  </si>
  <si>
    <t>CACEQUI</t>
  </si>
  <si>
    <t>Cacequi</t>
  </si>
  <si>
    <t>ERNESTO ALVES</t>
  </si>
  <si>
    <t>Jaguari</t>
  </si>
  <si>
    <t>FURNAS DO SEGREDO</t>
  </si>
  <si>
    <t>JAGUARI</t>
  </si>
  <si>
    <t>DOM PEDRITO</t>
  </si>
  <si>
    <t>CACHOEIRA SANTA CECÃLIA</t>
  </si>
  <si>
    <t>MANOEL VIANA</t>
  </si>
  <si>
    <t>Manoel Viana</t>
  </si>
  <si>
    <t>SAICA</t>
  </si>
  <si>
    <t>PASSO MARIANO PINTO</t>
  </si>
  <si>
    <t>Alegrete</t>
  </si>
  <si>
    <t>SANTA RITA</t>
  </si>
  <si>
    <t>Santana do Livramento</t>
  </si>
  <si>
    <t>PLANO ALTO</t>
  </si>
  <si>
    <t>Uruguaiana</t>
  </si>
  <si>
    <t>JOÃƒO ARREGUI</t>
  </si>
  <si>
    <t>HARMONIA</t>
  </si>
  <si>
    <t>FAZENDA JUNCO</t>
  </si>
  <si>
    <t>FAZENDA ENCERRA</t>
  </si>
  <si>
    <t>CAETÃ‰</t>
  </si>
  <si>
    <t>FCTH/DAEE-SP</t>
  </si>
  <si>
    <t>RegiÃ£o HidrogrÃ¡fica AtlÃ¢ntico  Sudeste</t>
  </si>
  <si>
    <t>SP</t>
  </si>
  <si>
    <t>Santos</t>
  </si>
  <si>
    <t>SUREG-SP</t>
  </si>
  <si>
    <t>VANESCA SARTORELLI MEDEIROS</t>
  </si>
  <si>
    <t>ALTO DA SERRA</t>
  </si>
  <si>
    <t>Natividade da Serra</t>
  </si>
  <si>
    <t>USINA ITATINGA</t>
  </si>
  <si>
    <t>Bertioga</t>
  </si>
  <si>
    <t>MATO DENTRO</t>
  </si>
  <si>
    <t>Ubatuba</t>
  </si>
  <si>
    <t>REPRESA ITATINGA</t>
  </si>
  <si>
    <t>PEREQUE</t>
  </si>
  <si>
    <t>GuarujÃ¡</t>
  </si>
  <si>
    <t>FAZENDA N.S. APARECIDA</t>
  </si>
  <si>
    <t>Biritiba-Mirim</t>
  </si>
  <si>
    <t>CARAGUATATUBA</t>
  </si>
  <si>
    <t>Caraguatatuba</t>
  </si>
  <si>
    <t>CACHOEIRA DO GUILHERME</t>
  </si>
  <si>
    <t>Iguape</t>
  </si>
  <si>
    <t>PONTA DA PRAIA</t>
  </si>
  <si>
    <t>ITANHAÃ‰M</t>
  </si>
  <si>
    <t>ItanhaÃ©m</t>
  </si>
  <si>
    <t>SÃƒO FRANCISCO</t>
  </si>
  <si>
    <t>SÃ£o SebastiÃ£o</t>
  </si>
  <si>
    <t>TAPIRAÃ</t>
  </si>
  <si>
    <t>TapiraÃ­</t>
  </si>
  <si>
    <t>RIBEIRÃƒO DA SERRA</t>
  </si>
  <si>
    <t>Sete Barras</t>
  </si>
  <si>
    <t>CAPELA DO PORTO</t>
  </si>
  <si>
    <t>JuquiÃ¡</t>
  </si>
  <si>
    <t>PEDRO DE TOLEDO</t>
  </si>
  <si>
    <t>Pedro de Toledo</t>
  </si>
  <si>
    <t>OURO FINO DE BAIXO</t>
  </si>
  <si>
    <t>PR</t>
  </si>
  <si>
    <t>Campo Largo</t>
  </si>
  <si>
    <t>JUQUITIBA - II</t>
  </si>
  <si>
    <t>Juquitiba</t>
  </si>
  <si>
    <t>PAIOL DE BAIXO</t>
  </si>
  <si>
    <t>Campina Grande do Sul</t>
  </si>
  <si>
    <t>TRÃŠS CÃ“RREGOS</t>
  </si>
  <si>
    <t>ESCALVADO</t>
  </si>
  <si>
    <t>BAIRRO IGREJINHA</t>
  </si>
  <si>
    <t>Itariri</t>
  </si>
  <si>
    <t>RIO PARDINHO</t>
  </si>
  <si>
    <t>BALSA DO CERRO AZUL</t>
  </si>
  <si>
    <t>Cerro Azul</t>
  </si>
  <si>
    <t>BALSA DO JACARÃ‰</t>
  </si>
  <si>
    <t>Rio Branco do Sul</t>
  </si>
  <si>
    <t>TUNAS</t>
  </si>
  <si>
    <t>Tunas do ParanÃ¡</t>
  </si>
  <si>
    <t>CACHOEIRA DO FRANÃ‡A</t>
  </si>
  <si>
    <t>IbiÃºna</t>
  </si>
  <si>
    <t>COSTAS</t>
  </si>
  <si>
    <t>ITAIACOCA</t>
  </si>
  <si>
    <t>Ponta Grossa</t>
  </si>
  <si>
    <t>FAZENDA BOA VISTA (CRICIUMA)</t>
  </si>
  <si>
    <t>AdrianÃ³polis</t>
  </si>
  <si>
    <t>CANHA</t>
  </si>
  <si>
    <t>Jacupiranga</t>
  </si>
  <si>
    <t>CABOCLOS</t>
  </si>
  <si>
    <t>ApiaÃ­</t>
  </si>
  <si>
    <t>BARRA DO TURVO</t>
  </si>
  <si>
    <t>Barra do Turvo</t>
  </si>
  <si>
    <t>SERRANA DO SUL</t>
  </si>
  <si>
    <t>Cajati</t>
  </si>
  <si>
    <t>IPORANGA</t>
  </si>
  <si>
    <t>Iporanga</t>
  </si>
  <si>
    <t>APIAÃ</t>
  </si>
  <si>
    <t>JUQUIÃ</t>
  </si>
  <si>
    <t>ITARIRI</t>
  </si>
  <si>
    <t>REGISTRO</t>
  </si>
  <si>
    <t>Registro</t>
  </si>
  <si>
    <t>PEDRO BARROS</t>
  </si>
  <si>
    <t>Miracatu</t>
  </si>
  <si>
    <t>ERVALZINHO</t>
  </si>
  <si>
    <t>ItaperuÃ§u</t>
  </si>
  <si>
    <t>MORRO DO CHIQUEIRO</t>
  </si>
  <si>
    <t>RegiÃ£o HidrogrÃ¡fica do ParanÃ¡</t>
  </si>
  <si>
    <t>SÃ£o LourenÃ§o da Serra</t>
  </si>
  <si>
    <t>JACUPIRANGA</t>
  </si>
  <si>
    <t>TATUPEVA</t>
  </si>
  <si>
    <t>SANTA CRUZ - TIGRE</t>
  </si>
  <si>
    <t>GUANHANHA</t>
  </si>
  <si>
    <t>PARIQUERA-AÃ‡U</t>
  </si>
  <si>
    <t>Pariquera-AÃ§u</t>
  </si>
  <si>
    <t>PINHEIRINHO</t>
  </si>
  <si>
    <t>Castro</t>
  </si>
  <si>
    <t>RIO GUARAQUEÃ‡ABA</t>
  </si>
  <si>
    <t>RegiÃ£o HidrogrÃ¡fica AtlÃ¢ntico Sul</t>
  </si>
  <si>
    <t>GuaraqueÃ§aba</t>
  </si>
  <si>
    <t>RIO JARAGUÃ</t>
  </si>
  <si>
    <t>JaraguÃ¡ do Sul</t>
  </si>
  <si>
    <t>CORUPÃ (HANSA)</t>
  </si>
  <si>
    <t>CorupÃ¡</t>
  </si>
  <si>
    <t>ANTONINA</t>
  </si>
  <si>
    <t>Antonina</t>
  </si>
  <si>
    <t>COLÃ”NIA DO CACHOEIRA</t>
  </si>
  <si>
    <t>PRIMEIRO SALTO DO CUBATÃƒO</t>
  </si>
  <si>
    <t>Joinville</t>
  </si>
  <si>
    <t>MORRETES</t>
  </si>
  <si>
    <t>Morretes</t>
  </si>
  <si>
    <t>ILHA DO RIO CLARO</t>
  </si>
  <si>
    <t>SÃ£o JosÃ© dos Pinhais</t>
  </si>
  <si>
    <t>IGUAPE</t>
  </si>
  <si>
    <t>COLÃ”NIA SANTA CRUZ</t>
  </si>
  <si>
    <t>ParanaguÃ¡</t>
  </si>
  <si>
    <t>BANANAL</t>
  </si>
  <si>
    <t>PONTE SC-301</t>
  </si>
  <si>
    <t>Araquari</t>
  </si>
  <si>
    <t>PICARRAS</t>
  </si>
  <si>
    <t>PiÃ§arras</t>
  </si>
  <si>
    <t>BARRAGEM OESTE</t>
  </si>
  <si>
    <t>TaiÃ³</t>
  </si>
  <si>
    <t>RIO DO SUL - NOVO</t>
  </si>
  <si>
    <t>Rio do Sul</t>
  </si>
  <si>
    <t>SALTINHO</t>
  </si>
  <si>
    <t>Alfredo Wagner</t>
  </si>
  <si>
    <t>ITUPORANGA</t>
  </si>
  <si>
    <t>Ituporanga</t>
  </si>
  <si>
    <t>WITMARSUM</t>
  </si>
  <si>
    <t>Witmarsum</t>
  </si>
  <si>
    <t>POUSO REDONDO</t>
  </si>
  <si>
    <t>Pouso Redondo</t>
  </si>
  <si>
    <t>TIMBÃ“ NOVO</t>
  </si>
  <si>
    <t>TimbÃ³</t>
  </si>
  <si>
    <t>NOVA BREMEN</t>
  </si>
  <si>
    <t>Ibirama</t>
  </si>
  <si>
    <t>APIUNA - RÃ‰GUA NOVA</t>
  </si>
  <si>
    <t>Apiuna</t>
  </si>
  <si>
    <t>BRUSQUE</t>
  </si>
  <si>
    <t>Brusque</t>
  </si>
  <si>
    <t>RIO DO CAMPO</t>
  </si>
  <si>
    <t>Rio do Campo</t>
  </si>
  <si>
    <t>BARRAGEM NORTE</t>
  </si>
  <si>
    <t>JosÃ© Boiteux</t>
  </si>
  <si>
    <t>LOMBA ALTA</t>
  </si>
  <si>
    <t>MOEMA</t>
  </si>
  <si>
    <t>ItaiÃ³polis</t>
  </si>
  <si>
    <t>TAIÃ“</t>
  </si>
  <si>
    <t>ITOUPAVA CENTRAL</t>
  </si>
  <si>
    <t>Blumenau</t>
  </si>
  <si>
    <t>GARCIA DE BLUMENAU</t>
  </si>
  <si>
    <t>ARROZEIRA</t>
  </si>
  <si>
    <t>Rio dos Cedros</t>
  </si>
  <si>
    <t>BLUMENAU</t>
  </si>
  <si>
    <t>BARRA DO PRATA</t>
  </si>
  <si>
    <t>Vitor Meireles</t>
  </si>
  <si>
    <t>VIDAL RAMOS</t>
  </si>
  <si>
    <t>Vidal Ramos</t>
  </si>
  <si>
    <t>TROMBUDO CENTRAL</t>
  </si>
  <si>
    <t>Trombudo Central</t>
  </si>
  <si>
    <t>NEISSE CENTRAL</t>
  </si>
  <si>
    <t>BARRAGEM SUL</t>
  </si>
  <si>
    <t>IBIRAMA</t>
  </si>
  <si>
    <t>RIO DO POUSO</t>
  </si>
  <si>
    <t>TubarÃ£o</t>
  </si>
  <si>
    <t>ORLEANS - MONTANTE</t>
  </si>
  <si>
    <t>Orleans</t>
  </si>
  <si>
    <t>SÃƒO LUDGERO</t>
  </si>
  <si>
    <t>SÃ£o Ludgero</t>
  </si>
  <si>
    <t>TAQUARUÃ‡U</t>
  </si>
  <si>
    <t>AraranguÃ¡</t>
  </si>
  <si>
    <t>RIO PEQUENO</t>
  </si>
  <si>
    <t>GrÃ£o ParÃ¡</t>
  </si>
  <si>
    <t>GARCIA DE ANGELINA</t>
  </si>
  <si>
    <t>Angelina</t>
  </si>
  <si>
    <t>TIMBÃ‰ DO SUL</t>
  </si>
  <si>
    <t>TimbÃ© do Sul</t>
  </si>
  <si>
    <t>JAGUARUNA</t>
  </si>
  <si>
    <t>Jaguaruna</t>
  </si>
  <si>
    <t>LEOBERTO LEAL</t>
  </si>
  <si>
    <t>Leoberto Leal</t>
  </si>
  <si>
    <t>IÃ‡ARA</t>
  </si>
  <si>
    <t>IÃ§ara</t>
  </si>
  <si>
    <t>MELEIRO</t>
  </si>
  <si>
    <t>Meleiro</t>
  </si>
  <si>
    <t>IMBITUBA</t>
  </si>
  <si>
    <t>Imbituba</t>
  </si>
  <si>
    <t>MAJOR GERCINO</t>
  </si>
  <si>
    <t>Major Gercino</t>
  </si>
  <si>
    <t>SOMBRIO</t>
  </si>
  <si>
    <t>Sombrio</t>
  </si>
  <si>
    <t>PRAIA GRANDE</t>
  </si>
  <si>
    <t>Praia Grande</t>
  </si>
  <si>
    <t>ANITÃPOLIS</t>
  </si>
  <si>
    <t>AnitÃ¡polis</t>
  </si>
  <si>
    <t>RANCHO QUEIMADO</t>
  </si>
  <si>
    <t>Rancho Queimado</t>
  </si>
  <si>
    <t>FOZ DO MANUEL ALVES</t>
  </si>
  <si>
    <t>FAZENDA BOA ESPERANÃ‡A</t>
  </si>
  <si>
    <t>DIVISA DE ANITÃPOLIS</t>
  </si>
  <si>
    <t>VARGEM DO CEDRO</t>
  </si>
  <si>
    <t>SÃ£o Martinho</t>
  </si>
  <si>
    <t>COLONINHA</t>
  </si>
  <si>
    <t>Arroio do Tigre</t>
  </si>
  <si>
    <t>PASSO DOS FREIRES</t>
  </si>
  <si>
    <t>SÃ£o SepÃ©</t>
  </si>
  <si>
    <t>SERRA DOS PEDROSAS</t>
  </si>
  <si>
    <t>Encruzilhada do Sul</t>
  </si>
  <si>
    <t>QUEVEDOS</t>
  </si>
  <si>
    <t>JÃºlio de Castilhos</t>
  </si>
  <si>
    <t>TUPANCIRETA</t>
  </si>
  <si>
    <t>Tupancireta</t>
  </si>
  <si>
    <t>USINA IVAÃ</t>
  </si>
  <si>
    <t>COLORADO</t>
  </si>
  <si>
    <t>Colorado</t>
  </si>
  <si>
    <t>DONA FRANCISCA</t>
  </si>
  <si>
    <t>Dona Francisca</t>
  </si>
  <si>
    <t>BARRAGEM SALTO GRANDE</t>
  </si>
  <si>
    <t>Salto do JacuÃ­</t>
  </si>
  <si>
    <t>BOTUCARAI</t>
  </si>
  <si>
    <t>CandelÃ¡ria</t>
  </si>
  <si>
    <t>PASSO DOS ALEMÃƒES</t>
  </si>
  <si>
    <t>SANTA CLARA DO INGAI</t>
  </si>
  <si>
    <t>SALDANHA MARINHO</t>
  </si>
  <si>
    <t>Santa Barbara do Sul</t>
  </si>
  <si>
    <t>PASSO DA DIVISA</t>
  </si>
  <si>
    <t>PULADOR</t>
  </si>
  <si>
    <t>Passo Fundo</t>
  </si>
  <si>
    <t>CARAZINHO</t>
  </si>
  <si>
    <t>ENCANTADO</t>
  </si>
  <si>
    <t>Encantado</t>
  </si>
  <si>
    <t>FAZENDA ROSEIRA</t>
  </si>
  <si>
    <t>PASSO DO PRATA</t>
  </si>
  <si>
    <t>VeranÃ³polis</t>
  </si>
  <si>
    <t>PASSO MIGLIAVACA</t>
  </si>
  <si>
    <t>Casca</t>
  </si>
  <si>
    <t>PRATA</t>
  </si>
  <si>
    <t>Nova Prata</t>
  </si>
  <si>
    <t>SERAFINA CORRÃŠA</t>
  </si>
  <si>
    <t>Serafina CorrÃªa</t>
  </si>
  <si>
    <t>CAPELA SÃƒO JOSÃ‰ DOS AUSENTES</t>
  </si>
  <si>
    <t>Bom Jesus</t>
  </si>
  <si>
    <t>AULER</t>
  </si>
  <si>
    <t>Soledade</t>
  </si>
  <si>
    <t>ANTÃ”NIO PRADO</t>
  </si>
  <si>
    <t>AntÃ´nio Prado</t>
  </si>
  <si>
    <t>JANSEN</t>
  </si>
  <si>
    <t>Farroupilha</t>
  </si>
  <si>
    <t>LAJEADO GRANDE</t>
  </si>
  <si>
    <t>SÃ£o Francisco de Paula</t>
  </si>
  <si>
    <t>MARAU</t>
  </si>
  <si>
    <t>Marau</t>
  </si>
  <si>
    <t>ILÃ“POLIS</t>
  </si>
  <si>
    <t>IlÃ³polis</t>
  </si>
  <si>
    <t>SECA</t>
  </si>
  <si>
    <t>Caxias do Sul</t>
  </si>
  <si>
    <t>CAMISAS</t>
  </si>
  <si>
    <t>CambarÃ¡ do Sul</t>
  </si>
  <si>
    <t>DOM FELICIANO</t>
  </si>
  <si>
    <t>Dom Feliciano</t>
  </si>
  <si>
    <t>PASSO DA GUARDA</t>
  </si>
  <si>
    <t>TORRINHAS</t>
  </si>
  <si>
    <t>Pinheiro Machado</t>
  </si>
  <si>
    <t>PASSO DA CAPELA</t>
  </si>
  <si>
    <t>Piratini</t>
  </si>
  <si>
    <t>LAVRAS DO SUL</t>
  </si>
  <si>
    <t>Lavras do Sul</t>
  </si>
  <si>
    <t>PASSO DO MENDONÃ‡A</t>
  </si>
  <si>
    <t>Cristal</t>
  </si>
  <si>
    <t>GRANJA SÃƒO PEDRO</t>
  </si>
  <si>
    <t>Pelotas</t>
  </si>
  <si>
    <t>BOQUEIRÃƒO</t>
  </si>
  <si>
    <t>SÃ£o LourenÃ§o do Sul</t>
  </si>
  <si>
    <t>PORTO TARUMA</t>
  </si>
  <si>
    <t>QUITERIA</t>
  </si>
  <si>
    <t>SÃ£o JerÃ´nimo</t>
  </si>
  <si>
    <t>BARRA DO RIBEIRO</t>
  </si>
  <si>
    <t>Barra do Ribeiro</t>
  </si>
  <si>
    <t>SÃƒO LOURENÃ‡O DO SUL</t>
  </si>
  <si>
    <t>CERRO GRANDE</t>
  </si>
  <si>
    <t>Tapes</t>
  </si>
  <si>
    <t>PARAÃSO</t>
  </si>
  <si>
    <t>BagÃ©</t>
  </si>
  <si>
    <t>SERRA DO PINTO</t>
  </si>
  <si>
    <t>Torres</t>
  </si>
  <si>
    <t>OsÃ³rio</t>
  </si>
  <si>
    <t>CAPÃƒO DOS COXOS</t>
  </si>
  <si>
    <t>GLORINHA</t>
  </si>
  <si>
    <t>GravataÃ­</t>
  </si>
  <si>
    <t>SANTO ANTÃ”NIO</t>
  </si>
  <si>
    <t>Santo AntÃ´nio da Patrulha</t>
  </si>
  <si>
    <t>ROLANTE</t>
  </si>
  <si>
    <t>Rolante</t>
  </si>
  <si>
    <t>TERRA DE AREIA</t>
  </si>
  <si>
    <t>NOVA PALMIRA</t>
  </si>
  <si>
    <t>PORTO GARIBALDI</t>
  </si>
  <si>
    <t>Montenegro</t>
  </si>
  <si>
    <t>SÃƒO VENDELINO</t>
  </si>
  <si>
    <t>SÃ£o ValÃ©rio do Sul</t>
  </si>
  <si>
    <t>SAPUCAIA DO SUL</t>
  </si>
  <si>
    <t>Sapucaia do Sul</t>
  </si>
  <si>
    <t>PALMARES DO SUL</t>
  </si>
  <si>
    <t>Palmares do Sul</t>
  </si>
  <si>
    <t>GUAÃBA COUNTRY CLUB</t>
  </si>
  <si>
    <t>GuaÃ­ba</t>
  </si>
  <si>
    <t>RENANIA</t>
  </si>
  <si>
    <t>Gramado</t>
  </si>
  <si>
    <t>GRANJA CORONEL PEDRO OSÃ“RIO</t>
  </si>
  <si>
    <t>Arroio Grande</t>
  </si>
  <si>
    <t>GRANJA CERRITO</t>
  </si>
  <si>
    <t>Rio Gande</t>
  </si>
  <si>
    <t>GRANJA SANTA MARIA</t>
  </si>
  <si>
    <t>ARROIO GRANDE</t>
  </si>
  <si>
    <t>HERVAL</t>
  </si>
  <si>
    <t>Herval</t>
  </si>
  <si>
    <t>GRANJA OSÃ“RIO</t>
  </si>
  <si>
    <t>Santa VitÃ³ria do Palmar</t>
  </si>
  <si>
    <t>ESTAÃ‡ÃƒO EXPERIMENTAL DE PIRATINI</t>
  </si>
  <si>
    <t>PINHEIRO MACHADO</t>
  </si>
  <si>
    <t>PEDRAS ALTAS</t>
  </si>
  <si>
    <t>FERRARIA</t>
  </si>
  <si>
    <t>PEDRO OSÃ“RIO</t>
  </si>
  <si>
    <t>Pedro OsÃ³rio</t>
  </si>
  <si>
    <t>VILA FREIRE</t>
  </si>
  <si>
    <t>CANGUÃ‡U</t>
  </si>
  <si>
    <t>CanguÃ§u</t>
  </si>
  <si>
    <t>PONTE CORDEIRO DE FARIAS</t>
  </si>
  <si>
    <t>NOME</t>
  </si>
  <si>
    <t>ENTIDADE</t>
  </si>
  <si>
    <t>RH</t>
  </si>
  <si>
    <t>UF</t>
  </si>
  <si>
    <t>CPRM</t>
  </si>
  <si>
    <t>EXECUTORES</t>
  </si>
  <si>
    <t>COORD_REGI</t>
  </si>
  <si>
    <t>CÓDIGO</t>
  </si>
  <si>
    <t>ID</t>
  </si>
  <si>
    <t>OBJECTID</t>
  </si>
  <si>
    <t>FID</t>
  </si>
  <si>
    <t>LONGITUDE</t>
  </si>
  <si>
    <t>LATITUDE</t>
  </si>
  <si>
    <t>BACIA</t>
  </si>
  <si>
    <t>SB</t>
  </si>
  <si>
    <t>MUNICÍPIO</t>
  </si>
  <si>
    <t>ALTITUDE</t>
  </si>
  <si>
    <t>N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</si>
  <si>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</si>
  <si>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</si>
  <si>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</si>
  <si>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</si>
  <si>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</si>
  <si>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</si>
  <si>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</si>
  <si>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</si>
  <si>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</si>
  <si>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</si>
  <si>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</si>
  <si>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</si>
  <si>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ANUAL</t>
  </si>
  <si>
    <t>JFM</t>
  </si>
  <si>
    <t>AMJ</t>
  </si>
  <si>
    <t>JAS</t>
  </si>
  <si>
    <t>OND</t>
  </si>
  <si>
    <t>Região Hidrográfica do Uruguai</t>
  </si>
  <si>
    <t>Média</t>
  </si>
  <si>
    <t>Mediana</t>
  </si>
  <si>
    <t>Desv. Padr.</t>
  </si>
  <si>
    <t>Máximo</t>
  </si>
  <si>
    <t>Mínimo</t>
  </si>
  <si>
    <t>Amplitude</t>
  </si>
  <si>
    <t>Amplitude (%)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</si>
  <si>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</si>
  <si>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</si>
  <si>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</si>
  <si>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</si>
  <si>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</si>
  <si>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</si>
  <si>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</si>
  <si>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</si>
  <si>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</si>
  <si>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</si>
  <si>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</si>
  <si>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</si>
  <si>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Média dos Meses no Ano</t>
  </si>
  <si>
    <t>Média das Estações na Sub-Bacia</t>
  </si>
  <si>
    <t>Máximo das Estações na Sub-Bacia</t>
  </si>
  <si>
    <t>Mínimo das Estações na Sub-Bacia</t>
  </si>
  <si>
    <t>Média dos Meses Com Mais Chuva no Ano</t>
  </si>
  <si>
    <t>Média dos Meses Com Menos Chuva no Ano</t>
  </si>
  <si>
    <t>Figura. Distribuição anual da precipitação média de sete estações pluviométricas distribuidas na sub-bacia 70.</t>
  </si>
  <si>
    <t>Figura. Distribuição anual da precipitação máxima, média e mínima de sete estações pluviométricas distribuidas na sub-bacia 70.</t>
  </si>
  <si>
    <t>LAT_S</t>
  </si>
  <si>
    <t>LONG_S</t>
  </si>
  <si>
    <t>Altitude_Campo</t>
  </si>
  <si>
    <t>LN_LAT_S</t>
  </si>
  <si>
    <t>LN_LONG_S</t>
  </si>
  <si>
    <t>LN_Altitude_Campo</t>
  </si>
  <si>
    <t>SRTM</t>
  </si>
  <si>
    <t xml:space="preserve">Figura. Relação entre a precipitação média anual e a altitude de sete estações pluviométricas na sub-bacia 70.
</t>
  </si>
  <si>
    <t>Erro Relativo</t>
  </si>
  <si>
    <t>Dif_Hidro_SRTM</t>
  </si>
  <si>
    <t xml:space="preserve">Figura. Relação entre a precipitação média anual e a altitude de oito estações pluviométricas na sub-bacia 71.
</t>
  </si>
  <si>
    <t>Figura. Distribuição anual da precipitação máxima, média e mínima de oito estações pluviométricas distribuidas na sub-bacia 71.</t>
  </si>
  <si>
    <t>Figura. Distribuição anual da precipitação média de oito estações pluviométricas distribuidas na sub-bacia 71.</t>
  </si>
  <si>
    <t>Figura. Distribuição anual da precipitação média de nove estações pluviométricas distribuidas na sub-bacia 72.</t>
  </si>
  <si>
    <t>Figura. Distribuição anual da precipitação máxima, média e mínima de nove estações pluviométricas distribuidas na sub-bacia 72.</t>
  </si>
  <si>
    <t xml:space="preserve">Figura. Relação entre a precipitação média anual e a altitude de nove estações pluviométricas na sub-bacia 72.
</t>
  </si>
  <si>
    <t>Figura. Distribuição anual da precipitação média de 13 estações pluviométricas distribuidas na sub-bacia 73.</t>
  </si>
  <si>
    <t xml:space="preserve">Figura. Relação entre a precipitação média anual e a altitude de 13 estações pluviométricas na sub-bacia 73.
</t>
  </si>
  <si>
    <t>Figura. Distribuição anual da precipitação máxima, média e mínima de 13 estações pluviométricas distribuidas na sub-bacia 73.</t>
  </si>
  <si>
    <t>Figura. Distribuição anual da precipitação média de 19 estações pluviométricas distribuidas na sub-bacia 74.</t>
  </si>
  <si>
    <t>Figura. Distribuição anual da precipitação máxima, média e mínima de 19 estações pluviométricas distribuidas na sub-bacia 74.</t>
  </si>
  <si>
    <t xml:space="preserve">Figura. Relação entre a precipitação média anual e a altitude de 19 estações pluviométricas na sub-bacia 74.
</t>
  </si>
  <si>
    <t>Figura. Distribuição anual da precipitação média de 15 estações pluviométricas distribuidas na sub-bacia 75.</t>
  </si>
  <si>
    <t>Figura. Distribuição anual da precipitação máxima, média e mínima de 15 estações pluviométricas distribuidas na sub-bacia 75.</t>
  </si>
  <si>
    <t xml:space="preserve">Figura. Relação entre a precipitação média anual e a altitude de 15 estações pluviométricas na sub-bacia 75.
</t>
  </si>
  <si>
    <t>Figura. Distribuição anual da precipitação média de 15 estações pluviométricas distribuidas na sub-bacia 76.</t>
  </si>
  <si>
    <t>Figura. Distribuição anual da precipitação máxima, média e mínima de 15 estações pluviométricas distribuidas na sub-bacia 76.</t>
  </si>
  <si>
    <t xml:space="preserve">Figura. Relação entre a precipitação média anual e a altitude de 15 estações pluviométricas na sub-bacia 76.
</t>
  </si>
  <si>
    <t xml:space="preserve">Figura. Relação entre a precipitação média anual e a altitude de três estações pluviométricas na sub-bacia 77.
</t>
  </si>
  <si>
    <t>Figura. Distribuição anual da precipitação máxima, média e mínima de três estações pluviométricas distribuidas na sub-bacia 77.</t>
  </si>
  <si>
    <t>Figura. Distribuição anual da precipitação média de três estações pluviométricas distribuidas na sub-bacia 77.</t>
  </si>
  <si>
    <t>Soma</t>
  </si>
  <si>
    <t>Figura. Distribuição anual da precipitação média de 12 estações pluviométricas distribuidas na sub-bacia 80.</t>
  </si>
  <si>
    <t>Figura. Distribuição anual da precipitação máxima, média e mínima de 12 estações pluviométricas distribuidas na sub-bacia 80.</t>
  </si>
  <si>
    <t xml:space="preserve">Figura. Relação entre a precipitação média anual e a altitude de 12 estações pluviométricas na sub-bacia 80.
</t>
  </si>
  <si>
    <t>Figura. Distribuição anual da precipitação média de 36 estações pluviométricas distribuidas na sub-bacia 81.</t>
  </si>
  <si>
    <t>Figura. Distribuição anual da precipitação máxima, média e mínima de 36 estações pluviométricas distribuidas na sub-bacia 81.</t>
  </si>
  <si>
    <t xml:space="preserve">Figura. Relação entre a precipitação média anual e a altitude de 36 estações pluviométricas na sub-bacia 81.
</t>
  </si>
  <si>
    <t>Figura. Distribuição anual da precipitação média de 13 estações pluviométricas distribuidas na sub-bacia 82.</t>
  </si>
  <si>
    <t>Figura. Distribuição anual da precipitação máxima, média e mínima de 13 estações pluviométricas distribuidas na sub-bacia 82.</t>
  </si>
  <si>
    <t xml:space="preserve">Figura. Relação entre a precipitação média anual e a altitude de 13 estações pluviométricas na sub-bacia 82.
</t>
  </si>
  <si>
    <t>Figura. Distribuição anual da precipitação média de 25 estações pluviométricas distribuidas na sub-bacia 83.</t>
  </si>
  <si>
    <t>Figura. Distribuição anual da precipitação máxima, média e mínima de 25 estações pluviométricas distribuidas na sub-bacia 83.</t>
  </si>
  <si>
    <t xml:space="preserve">Figura. Relação entre a precipitação média anual e a altitude de 25 estações pluviométricas na sub-bacia 83.
</t>
  </si>
  <si>
    <t>Figura. Distribuição anual da precipitação média de 21 estações pluviométricas distribuidas na sub-bacia 84.</t>
  </si>
  <si>
    <t>Figura. Distribuição anual da precipitação máxima, média e mínima de 21 estações pluviométricas distribuidas na sub-bacia 84.</t>
  </si>
  <si>
    <t xml:space="preserve">Figura. Relação entre a precipitação média anual e a altitude de 21 estações pluviométricas na sub-bacia 84.
</t>
  </si>
  <si>
    <t>Figura. Distribuição anual da precipitação média de 16 estações pluviométricas distribuidas na sub-bacia 85.</t>
  </si>
  <si>
    <t>Figura. Distribuição anual da precipitação máxima, média e mínima de 16 estações pluviométricas distribuidas na sub-bacia 85.</t>
  </si>
  <si>
    <t xml:space="preserve">Figura. Relação entre a precipitação média anual e a altitude de 16 estações pluviométricas na sub-bacia 85.
</t>
  </si>
  <si>
    <t>Figura. Distribuição anual da precipitação média de 15 estações pluviométricas distribuidas na sub-bacia 86.</t>
  </si>
  <si>
    <t>Figura. Distribuição anual da precipitação máxima, média e mínima de 15 estações pluviométricas distribuidas na sub-bacia 86.</t>
  </si>
  <si>
    <t xml:space="preserve">Figura. Relação entre a precipitação média anual e a altitude de 15 estações pluviométricas na sub-bacia 86.
</t>
  </si>
  <si>
    <t>Figura. Distribuição anual da precipitação média de 27 estações pluviométricas distribuidas na sub-bacia 87.</t>
  </si>
  <si>
    <t>Figura. Distribuição anual da precipitação máxima, média e mínima de 27 estações pluviométricas distribuidas na sub-bacia 87.</t>
  </si>
  <si>
    <t xml:space="preserve">Figura. Relação entre a precipitação média anual e a altitude de 27 estações pluviométricas na sub-bacia 87.
</t>
  </si>
  <si>
    <t>Figura. Distribuição anual da precipitação média de 14 estações pluviométricas distribuidas na sub-bacia 88.</t>
  </si>
  <si>
    <t>Figura. Distribuição anual da precipitação máxima, média e mínima de 14 estações pluviométricas distribuidas na sub-bacia 88.</t>
  </si>
  <si>
    <t xml:space="preserve">Figura. Relação entre a precipitação média anual e a altitude de 14 estações pluviométricas na sub-bacia 88.
</t>
  </si>
  <si>
    <t>Precipitação Anual Média</t>
  </si>
  <si>
    <t>Média da Precipitação Mensal na Sub-Bacia</t>
  </si>
  <si>
    <t>Percentil 50%</t>
  </si>
  <si>
    <t>Resumo Bacia 7</t>
  </si>
  <si>
    <t>MIRANDA, E. E. de; (Coord.).   Brasil em Relevo.   Campinas: Embrapa Monitoramento por Satélite, 2005.  Disponível em: &lt;http://www.relevobr.cnpm.embrapa.br&gt;.  Acesso em: 6 nov. 2014.</t>
  </si>
  <si>
    <t>Coeficiente de Compacidade (Kc)</t>
  </si>
  <si>
    <t>Fator de Forma (Kf)</t>
  </si>
  <si>
    <t>Maior Altitude</t>
  </si>
  <si>
    <t>Menor Altitude</t>
  </si>
  <si>
    <t>Mata Atlântica</t>
  </si>
  <si>
    <t>Pampa</t>
  </si>
  <si>
    <t>Latitude Sul</t>
  </si>
  <si>
    <t>Longitude Oeste</t>
  </si>
  <si>
    <r>
      <t>Sub-Bacia</t>
    </r>
    <r>
      <rPr>
        <vertAlign val="superscript"/>
        <sz val="11"/>
        <color theme="1"/>
        <rFont val="Calibri"/>
        <family val="2"/>
        <scheme val="minor"/>
      </rPr>
      <t>a</t>
    </r>
  </si>
  <si>
    <t>0 - 3%</t>
  </si>
  <si>
    <t>3 - 8%</t>
  </si>
  <si>
    <t>8 - 20%</t>
  </si>
  <si>
    <t>20 - 45%</t>
  </si>
  <si>
    <t>45 - 70%</t>
  </si>
  <si>
    <t>&gt; 70%</t>
  </si>
  <si>
    <t>PINTO, E. J. de A.; AZAMBUJA, A. M. S. de; FARIAS, J. A. M.; SALGUEIRO, J. P.de B.; PICKBRENNER, K. (Coords.). Atlas pluviométrico do Brasil: isoietas mensais, isoietas trimestrais, isoietas anuais, meses mais secos, meses mais chuvosos, trimestres mais secos, trimestres mais chuvosos. Brasília: CPRM, 2011. 1 DVD. Escala 1.5:000.000. Equipe Executora: Da Costa, Margarida Regueira; Dantas, Carlos Eduardo de Oliveira; Melo, De Azambuja, Andressa Macêdo Silva; Denise Christina de Rezende; Do Nascimento, Jean Ricardo da Silva; Dos Santos, André Luis M. Real; Farias, José Alexandre Moreira; Machado, Érica Cristina; Marcuzzo, Francisco Fernando Noronha; Medeiros, Vanesca Sartorelli;  Rodrigues, Paulo de Tarso R.; Weschenfelder, Adriana Burin; Sistema de Informação Geográfica-SIG - versão 2.0 - atualizada em novembro/2011; Programa Geologia do Brasil; Levantamento da Geodiversidade. Disponível em: &lt;http://www.cprm.gov.br/publique/media/Isoietas_Totais_Anuais_1977_2006.pdf&gt;. Acesso em: 3 abr. 2013.</t>
  </si>
  <si>
    <t>Fonte das Informações / Referências Bibliográficas:</t>
  </si>
  <si>
    <t xml:space="preserve">EMBRAPA. Centro Nacional de Pesquisa de Solos. Sistema Brasileiro de Classificação de Solos. 2 ed. Embrapa Solos. Rio de Janeiro, 2006. Disponível em: &lt;http://www.jc.iffarroupilha.edu.br/site/midias/arquivos/2012101910232134sistema_brasileiro_de_classificacao_dos_solos.pdf&gt;. Acesso em: 13 mai. 2013. </t>
  </si>
  <si>
    <t>Maior</t>
  </si>
  <si>
    <t>Menor</t>
  </si>
  <si>
    <r>
      <t>N° de Municipios</t>
    </r>
    <r>
      <rPr>
        <vertAlign val="superscript"/>
        <sz val="11"/>
        <color theme="1"/>
        <rFont val="Calibri"/>
        <family val="2"/>
        <scheme val="minor"/>
      </rPr>
      <t>c,d</t>
    </r>
  </si>
  <si>
    <r>
      <rPr>
        <vertAlign val="superscript"/>
        <sz val="10"/>
        <color theme="1"/>
        <rFont val="Calibri"/>
        <family val="2"/>
        <scheme val="minor"/>
      </rPr>
      <t>d</t>
    </r>
    <r>
      <rPr>
        <sz val="10"/>
        <color theme="1"/>
        <rFont val="Calibri"/>
        <family val="2"/>
        <scheme val="minor"/>
      </rPr>
      <t xml:space="preserve"> Número de municipios com toda ou parte da sua área no território da sub-bacia.</t>
    </r>
  </si>
  <si>
    <r>
      <rPr>
        <vertAlign val="superscript"/>
        <sz val="10"/>
        <color theme="1"/>
        <rFont val="Calibri"/>
        <family val="2"/>
        <scheme val="minor"/>
      </rPr>
      <t>e</t>
    </r>
    <r>
      <rPr>
        <sz val="10"/>
        <color theme="1"/>
        <rFont val="Calibri"/>
        <family val="2"/>
        <scheme val="minor"/>
      </rPr>
      <t xml:space="preserve"> Classes de relevo conforme a declividade (EMBRAPA, 2006): Plano (0-3%); Suave Ondulado (3-8%); Ondulado (8-20%); Forte Ondulado (20-45%); Montanhoso (45-75%); Escarpado (&gt; 75%).</t>
    </r>
  </si>
  <si>
    <t>Resumo Bacia 8</t>
  </si>
  <si>
    <r>
      <rPr>
        <vertAlign val="superscript"/>
        <sz val="10"/>
        <color theme="1"/>
        <rFont val="Calibri"/>
        <family val="2"/>
        <scheme val="minor"/>
      </rPr>
      <t>a</t>
    </r>
    <r>
      <rPr>
        <sz val="10"/>
        <color theme="1"/>
        <rFont val="Calibri"/>
        <family val="2"/>
        <scheme val="minor"/>
      </rPr>
      <t xml:space="preserve"> Não existe área da sub-bacia 89 no território brasileiro.</t>
    </r>
  </si>
  <si>
    <t>Contagem de pixel</t>
  </si>
  <si>
    <t>Total</t>
  </si>
  <si>
    <r>
      <rPr>
        <vertAlign val="superscript"/>
        <sz val="10"/>
        <color theme="1"/>
        <rFont val="Calibri"/>
        <family val="2"/>
        <scheme val="minor"/>
      </rPr>
      <t>b</t>
    </r>
    <r>
      <rPr>
        <sz val="10"/>
        <color theme="1"/>
        <rFont val="Calibri"/>
        <family val="2"/>
        <scheme val="minor"/>
      </rPr>
      <t xml:space="preserve"> Número de estações pluviométricas utilizadas no projeto Atlas Pluviométrico do Brasil com série histórica de 1977 a 2006 (PINTO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theme="1"/>
        <rFont val="Calibri"/>
        <family val="2"/>
        <scheme val="minor"/>
      </rPr>
      <t>, 2011).</t>
    </r>
  </si>
  <si>
    <r>
      <t>N° de Estações</t>
    </r>
    <r>
      <rPr>
        <vertAlign val="superscript"/>
        <sz val="11"/>
        <color theme="1"/>
        <rFont val="Calibri"/>
        <family val="2"/>
        <scheme val="minor"/>
      </rPr>
      <t>b</t>
    </r>
  </si>
  <si>
    <r>
      <t>Municipio</t>
    </r>
    <r>
      <rPr>
        <vertAlign val="superscript"/>
        <sz val="11"/>
        <color theme="1"/>
        <rFont val="Calibri"/>
        <family val="2"/>
        <scheme val="minor"/>
      </rPr>
      <t>f,d</t>
    </r>
    <r>
      <rPr>
        <sz val="11"/>
        <color theme="1"/>
        <rFont val="Calibri"/>
        <family val="2"/>
        <scheme val="minor"/>
      </rPr>
      <t xml:space="preserve"> Que Esta a</t>
    </r>
  </si>
  <si>
    <r>
      <t>Relevo - Área 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Segundo a Declividade (%) do Terreno</t>
    </r>
    <r>
      <rPr>
        <vertAlign val="superscript"/>
        <sz val="11"/>
        <color theme="1"/>
        <rFont val="Calibri"/>
        <family val="2"/>
        <scheme val="minor"/>
      </rPr>
      <t>b</t>
    </r>
  </si>
  <si>
    <t>h</t>
  </si>
  <si>
    <r>
      <rPr>
        <vertAlign val="superscript"/>
        <sz val="10"/>
        <color theme="1"/>
        <rFont val="Calibri"/>
        <family val="2"/>
        <scheme val="minor"/>
      </rPr>
      <t>h</t>
    </r>
    <r>
      <rPr>
        <sz val="10"/>
        <color theme="1"/>
        <rFont val="Calibri"/>
        <family val="2"/>
        <scheme val="minor"/>
      </rPr>
      <t xml:space="preserve"> As coordenadas da maior e menor altitude estão em </t>
    </r>
    <r>
      <rPr>
        <i/>
        <sz val="10"/>
        <color theme="1"/>
        <rFont val="Calibri"/>
        <family val="2"/>
        <scheme val="minor"/>
      </rPr>
      <t>itálico</t>
    </r>
    <r>
      <rPr>
        <sz val="10"/>
        <color theme="1"/>
        <rFont val="Calibri"/>
        <family val="2"/>
        <scheme val="minor"/>
      </rPr>
      <t xml:space="preserve"> quando existe mais de um ponto com a altitude mesurada, quando foram muito lugares encontrados não há preenchimento, quando foram poucos lugares e próximos colocou-se uma coordenada aproximada (em itálico).</t>
    </r>
  </si>
  <si>
    <r>
      <t>Comprimento do Talvegue</t>
    </r>
    <r>
      <rPr>
        <vertAlign val="superscript"/>
        <sz val="11"/>
        <color theme="1"/>
        <rFont val="Calibri"/>
        <family val="2"/>
        <scheme val="minor"/>
      </rPr>
      <t>b</t>
    </r>
  </si>
  <si>
    <r>
      <t>Porcentagem  da Área no Bioma</t>
    </r>
    <r>
      <rPr>
        <vertAlign val="superscript"/>
        <sz val="11"/>
        <color theme="1"/>
        <rFont val="Calibri"/>
        <family val="2"/>
        <scheme val="minor"/>
      </rPr>
      <t>c,b</t>
    </r>
  </si>
  <si>
    <r>
      <t>Porcentagem  da Área no Bioma</t>
    </r>
    <r>
      <rPr>
        <vertAlign val="superscript"/>
        <sz val="11"/>
        <color theme="1"/>
        <rFont val="Calibri"/>
        <family val="2"/>
        <scheme val="minor"/>
      </rPr>
      <t>b,c,i</t>
    </r>
  </si>
  <si>
    <r>
      <t>Área 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c,d,e,f</t>
    </r>
  </si>
  <si>
    <r>
      <rPr>
        <vertAlign val="superscript"/>
        <sz val="10"/>
        <color theme="1"/>
        <rFont val="Calibri"/>
        <family val="2"/>
        <scheme val="minor"/>
      </rPr>
      <t>e</t>
    </r>
    <r>
      <rPr>
        <sz val="10"/>
        <color theme="1"/>
        <rFont val="Calibri"/>
        <family val="2"/>
        <scheme val="minor"/>
      </rPr>
      <t xml:space="preserve"> Considerando os corpos d'água da Lagoa dos Patos e do Lago Guaíba na área da sub-bacia 87 para o cálculo da área de drenagem e bioma na respectiva sub-bacia.</t>
    </r>
  </si>
  <si>
    <r>
      <t>Área 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b,c,f,g,i</t>
    </r>
  </si>
  <si>
    <r>
      <t>Perímetro</t>
    </r>
    <r>
      <rPr>
        <vertAlign val="superscript"/>
        <sz val="11"/>
        <color theme="1"/>
        <rFont val="Calibri"/>
        <family val="2"/>
        <scheme val="minor"/>
      </rPr>
      <t>b,c,f,g,i</t>
    </r>
  </si>
  <si>
    <r>
      <t>Coordenadas Maior Altitude (decimal)</t>
    </r>
    <r>
      <rPr>
        <vertAlign val="superscript"/>
        <sz val="10"/>
        <color theme="1"/>
        <rFont val="Calibri"/>
        <family val="2"/>
        <scheme val="minor"/>
      </rPr>
      <t>b,f</t>
    </r>
  </si>
  <si>
    <r>
      <t>Coordenadas Menor Altitude (decimal)</t>
    </r>
    <r>
      <rPr>
        <vertAlign val="superscript"/>
        <sz val="10"/>
        <color theme="1"/>
        <rFont val="Calibri"/>
        <family val="2"/>
        <scheme val="minor"/>
      </rPr>
      <t>b,f</t>
    </r>
  </si>
  <si>
    <r>
      <t>Área 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c,d</t>
    </r>
  </si>
  <si>
    <r>
      <t>Área 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  <r>
      <rPr>
        <vertAlign val="superscript"/>
        <sz val="11"/>
        <color theme="1"/>
        <rFont val="Calibri"/>
        <family val="2"/>
        <scheme val="minor"/>
      </rPr>
      <t>b,c,f</t>
    </r>
  </si>
  <si>
    <r>
      <t>Perímetro</t>
    </r>
    <r>
      <rPr>
        <vertAlign val="superscript"/>
        <sz val="11"/>
        <color theme="1"/>
        <rFont val="Calibri"/>
        <family val="2"/>
        <scheme val="minor"/>
      </rPr>
      <t>b,c,f</t>
    </r>
  </si>
  <si>
    <r>
      <rPr>
        <vertAlign val="superscript"/>
        <sz val="10"/>
        <color theme="1"/>
        <rFont val="Calibri"/>
        <family val="2"/>
        <scheme val="minor"/>
      </rPr>
      <t>c</t>
    </r>
    <r>
      <rPr>
        <sz val="10"/>
        <color theme="1"/>
        <rFont val="Calibri"/>
        <family val="2"/>
        <scheme val="minor"/>
      </rPr>
      <t xml:space="preserve"> Calculada pelo Modelo Digital de Elevação SRTM (MIRANDA, 2005) e pela shape de sub-bacias da ANA.</t>
    </r>
  </si>
  <si>
    <r>
      <t>Área 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)/N° de Estações</t>
    </r>
    <r>
      <rPr>
        <vertAlign val="superscript"/>
        <sz val="11"/>
        <color theme="1"/>
        <rFont val="Calibri"/>
        <family val="2"/>
        <scheme val="minor"/>
      </rPr>
      <t>b,c,d</t>
    </r>
  </si>
  <si>
    <r>
      <rPr>
        <vertAlign val="superscript"/>
        <sz val="10"/>
        <color theme="1"/>
        <rFont val="Calibri"/>
        <family val="2"/>
        <scheme val="minor"/>
      </rPr>
      <t>d</t>
    </r>
    <r>
      <rPr>
        <sz val="10"/>
        <color theme="1"/>
        <rFont val="Calibri"/>
        <family val="2"/>
        <scheme val="minor"/>
      </rPr>
      <t xml:space="preserve"> Shape IBGE de Biomas e Municípios. </t>
    </r>
  </si>
  <si>
    <r>
      <rPr>
        <vertAlign val="superscript"/>
        <sz val="10"/>
        <color theme="1"/>
        <rFont val="Calibri"/>
        <family val="2"/>
        <scheme val="minor"/>
      </rPr>
      <t>d</t>
    </r>
    <r>
      <rPr>
        <sz val="10"/>
        <color theme="1"/>
        <rFont val="Calibri"/>
        <family val="2"/>
        <scheme val="minor"/>
      </rPr>
      <t xml:space="preserve"> Shape IBGE de Biomas e Municípios.</t>
    </r>
  </si>
  <si>
    <r>
      <rPr>
        <vertAlign val="superscript"/>
        <sz val="10"/>
        <color theme="1"/>
        <rFont val="Calibri"/>
        <family val="2"/>
        <scheme val="minor"/>
      </rPr>
      <t>c</t>
    </r>
    <r>
      <rPr>
        <sz val="10"/>
        <color theme="1"/>
        <rFont val="Calibri"/>
        <family val="2"/>
        <scheme val="minor"/>
      </rPr>
      <t xml:space="preserve"> Calculada pelo Modelo Digital de Elevação SRTM (MIRANDA, 2005) e pela shape de sub-bacias fornecida pela ANA.</t>
    </r>
  </si>
  <si>
    <r>
      <t>Área 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)/N° de Estações</t>
    </r>
    <r>
      <rPr>
        <vertAlign val="superscript"/>
        <sz val="11"/>
        <color theme="1"/>
        <rFont val="Calibri"/>
        <family val="2"/>
        <scheme val="minor"/>
      </rPr>
      <t>b,c,d,e,f</t>
    </r>
  </si>
  <si>
    <t>Nome da Shape</t>
  </si>
  <si>
    <t>Endereço Eletrônico (“link”)</t>
  </si>
  <si>
    <t>Referência Bibliográfica ABNT (NBR 6023/2002)</t>
  </si>
  <si>
    <t>Hidrografia</t>
  </si>
  <si>
    <t>Corpos D’água</t>
  </si>
  <si>
    <t>http://www.cprm.gov.br/publique/cgi/cgilua.exe/sys/start.htm?infoid=1351&amp;sid=9</t>
  </si>
  <si>
    <t>Relevo Sombreado</t>
  </si>
  <si>
    <t>Modelo Digital de Elevação</t>
  </si>
  <si>
    <t>http://www.relevobr.cnpm.embrapa.br/download/</t>
  </si>
  <si>
    <t>Isoietas</t>
  </si>
  <si>
    <t>Declividades</t>
  </si>
  <si>
    <t>Sub-Bacias - SRTM</t>
  </si>
  <si>
    <t>Sub-Bacias - ANA</t>
  </si>
  <si>
    <t>Biomas Brasileiros</t>
  </si>
  <si>
    <t>Limites Internacionais</t>
  </si>
  <si>
    <t>http://epp.eurostat.ec.europa.eu/portal/page/portal/gisco_Geographical_information_maps/popups/references/administrative_units_statistical_units_1</t>
  </si>
  <si>
    <t>Limites Federativos</t>
  </si>
  <si>
    <t>http://mapas.mma.gov.br/i3geo/mma/openlayers.htm?7gqshfl1kdsvrvccrb2ga21i05</t>
  </si>
  <si>
    <r>
      <rPr>
        <vertAlign val="superscript"/>
        <sz val="10"/>
        <color theme="1"/>
        <rFont val="Calibri"/>
        <family val="2"/>
        <scheme val="minor"/>
      </rPr>
      <t>a</t>
    </r>
    <r>
      <rPr>
        <sz val="10"/>
        <color theme="1"/>
        <rFont val="Calibri"/>
        <family val="2"/>
        <scheme val="minor"/>
      </rPr>
      <t xml:space="preserve"> Não existe área da sub-bacia 78 no território brasileiro e a sub-bacia 79 não possui estações pluviométricas utilizadas pela fonte dos dados.</t>
    </r>
  </si>
  <si>
    <r>
      <rPr>
        <vertAlign val="superscript"/>
        <sz val="10"/>
        <color theme="1"/>
        <rFont val="Calibri"/>
        <family val="2"/>
        <scheme val="minor"/>
      </rPr>
      <t>f</t>
    </r>
    <r>
      <rPr>
        <sz val="10"/>
        <color theme="1"/>
        <rFont val="Calibri"/>
        <family val="2"/>
        <scheme val="minor"/>
      </rPr>
      <t xml:space="preserve"> Os limites da sub-bacia 80 gerados pelos MDE SRTM 30 e 90 apresentaram problemas na parte norte da sub-bacia, onde estão localizadas as represas Billings e Ponte nova, dessa forma, utilizou-se o shape disponibilizado pela ANA para demilimitação da sub-bacia ao norte.</t>
    </r>
  </si>
  <si>
    <r>
      <t xml:space="preserve"> ------------ Altitude (m)</t>
    </r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------------</t>
    </r>
  </si>
  <si>
    <r>
      <t xml:space="preserve"> ----------- Altitude (m)</t>
    </r>
    <r>
      <rPr>
        <vertAlign val="superscript"/>
        <sz val="11"/>
        <color theme="1"/>
        <rFont val="Calibri"/>
        <family val="2"/>
        <scheme val="minor"/>
      </rPr>
      <t>f,b</t>
    </r>
    <r>
      <rPr>
        <sz val="11"/>
        <color theme="1"/>
        <rFont val="Calibri"/>
        <family val="2"/>
        <scheme val="minor"/>
      </rPr>
      <t xml:space="preserve"> -------------</t>
    </r>
  </si>
  <si>
    <r>
      <t>Relevo</t>
    </r>
    <r>
      <rPr>
        <sz val="11"/>
        <color theme="1"/>
        <rFont val="Calibri"/>
        <family val="2"/>
        <scheme val="minor"/>
      </rPr>
      <t xml:space="preserve"> - Área (%) Segundo a Declividade (%) do Terreno</t>
    </r>
    <r>
      <rPr>
        <vertAlign val="superscript"/>
        <sz val="11"/>
        <color theme="1"/>
        <rFont val="Calibri"/>
        <family val="2"/>
        <scheme val="minor"/>
      </rPr>
      <t>e</t>
    </r>
  </si>
  <si>
    <r>
      <t>Relevo</t>
    </r>
    <r>
      <rPr>
        <sz val="11"/>
        <color theme="1"/>
        <rFont val="Calibri"/>
        <family val="2"/>
        <scheme val="minor"/>
      </rPr>
      <t xml:space="preserve"> - Área (%) Segundo a Declividade (%) do Terreno</t>
    </r>
    <r>
      <rPr>
        <vertAlign val="superscript"/>
        <sz val="11"/>
        <color theme="1"/>
        <rFont val="Calibri"/>
        <family val="2"/>
        <scheme val="minor"/>
      </rPr>
      <t xml:space="preserve">e </t>
    </r>
  </si>
  <si>
    <r>
      <rPr>
        <vertAlign val="superscript"/>
        <sz val="10"/>
        <color theme="1"/>
        <rFont val="Calibri"/>
        <family val="2"/>
        <scheme val="minor"/>
      </rPr>
      <t>c</t>
    </r>
    <r>
      <rPr>
        <sz val="10"/>
        <color theme="1"/>
        <rFont val="Calibri"/>
        <family val="2"/>
        <scheme val="minor"/>
      </rPr>
      <t xml:space="preserve"> Shape IBGE de Biomas e Municípios.</t>
    </r>
  </si>
  <si>
    <r>
      <rPr>
        <vertAlign val="superscript"/>
        <sz val="10"/>
        <color theme="1"/>
        <rFont val="Calibri"/>
        <family val="2"/>
        <scheme val="minor"/>
      </rPr>
      <t>f</t>
    </r>
    <r>
      <rPr>
        <sz val="10"/>
        <color theme="1"/>
        <rFont val="Calibri"/>
        <family val="2"/>
        <scheme val="minor"/>
      </rPr>
      <t xml:space="preserve"> Shape ANA de limites das Sub-Bacias Hidrográficas Brasileiras.</t>
    </r>
  </si>
  <si>
    <r>
      <rPr>
        <vertAlign val="superscript"/>
        <sz val="10"/>
        <color theme="1"/>
        <rFont val="Calibri"/>
        <family val="2"/>
        <scheme val="minor"/>
      </rPr>
      <t>g</t>
    </r>
    <r>
      <rPr>
        <sz val="10"/>
        <color theme="1"/>
        <rFont val="Calibri"/>
        <family val="2"/>
        <scheme val="minor"/>
      </rPr>
      <t xml:space="preserve"> Considerando os corpos d'água da Lagoa dos Patos e do Lago Guaíba na área da sub-bacia 87 para o cálculo da área de drenagem e do bioma na respectiva sub-bacia.</t>
    </r>
  </si>
  <si>
    <r>
      <rPr>
        <vertAlign val="superscript"/>
        <sz val="10"/>
        <color theme="1"/>
        <rFont val="Calibri"/>
        <family val="2"/>
        <scheme val="minor"/>
      </rPr>
      <t>a</t>
    </r>
    <r>
      <rPr>
        <sz val="10"/>
        <color theme="1"/>
        <rFont val="Calibri"/>
        <family val="2"/>
        <scheme val="minor"/>
      </rPr>
      <t xml:space="preserve"> Não existe área da sub-bacia 78 no território brasileiro.</t>
    </r>
  </si>
  <si>
    <r>
      <t>Área no Bioma</t>
    </r>
    <r>
      <rPr>
        <vertAlign val="superscript"/>
        <sz val="11"/>
        <color theme="1"/>
        <rFont val="Calibri"/>
        <family val="2"/>
        <scheme val="minor"/>
      </rPr>
      <t xml:space="preserve"> c, b</t>
    </r>
    <r>
      <rPr>
        <sz val="11"/>
        <color theme="1"/>
        <rFont val="Calibri"/>
        <family val="2"/>
        <scheme val="minor"/>
      </rPr>
      <t xml:space="preserve"> 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</si>
  <si>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Área no Bioma</t>
    </r>
    <r>
      <rPr>
        <vertAlign val="superscript"/>
        <sz val="11"/>
        <color theme="1"/>
        <rFont val="Calibri"/>
        <family val="2"/>
        <scheme val="minor"/>
      </rPr>
      <t xml:space="preserve">b,c,i </t>
    </r>
    <r>
      <rPr>
        <sz val="11"/>
        <color theme="1"/>
        <rFont val="Calibri"/>
        <family val="2"/>
        <scheme val="minor"/>
      </rPr>
      <t>(km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</si>
  <si>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Comprimento Axial da Bacia</t>
  </si>
  <si>
    <r>
      <t xml:space="preserve"> ----------------------- (km)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-----------------------</t>
    </r>
  </si>
  <si>
    <t>-</t>
  </si>
  <si>
    <t>Santana do Livramento/RS</t>
  </si>
  <si>
    <t>Urubici/SC</t>
  </si>
  <si>
    <t>Tupanciretâ/RS</t>
  </si>
  <si>
    <t>Barracão/RS</t>
  </si>
  <si>
    <t>Caçador/SC</t>
  </si>
  <si>
    <t>Chapada/RS</t>
  </si>
  <si>
    <t>Campo Erê/SC</t>
  </si>
  <si>
    <t>Água Doce/SC</t>
  </si>
  <si>
    <t>Hulha Negra/RS</t>
  </si>
  <si>
    <t>Uruguaiana/RS</t>
  </si>
  <si>
    <t>Campos Novos/SC</t>
  </si>
  <si>
    <t>Alegrete/RS</t>
  </si>
  <si>
    <t>Marcelino Ramos/RS</t>
  </si>
  <si>
    <t>Itaqui/RS</t>
  </si>
  <si>
    <t>Doutor Maurício Cardoso/RS</t>
  </si>
  <si>
    <t>Rio dos Índios/RS</t>
  </si>
  <si>
    <t>Aceguá/RS</t>
  </si>
  <si>
    <t>Piratini/RS</t>
  </si>
  <si>
    <t>São Francisco de Paula/RS</t>
  </si>
  <si>
    <t>Campina Grande do Sul/PR</t>
  </si>
  <si>
    <t>Alfredo Wagner/SC</t>
  </si>
  <si>
    <t>Orleans/SC</t>
  </si>
  <si>
    <t>São José dos Ausentes/RS</t>
  </si>
  <si>
    <t>Soledade/RS</t>
  </si>
  <si>
    <t>Ubatuba/SP</t>
  </si>
  <si>
    <t>Santa Vitória do Palmar/RS</t>
  </si>
  <si>
    <t>São José do Norte/RS</t>
  </si>
  <si>
    <t>Iguape/SP</t>
  </si>
  <si>
    <t>Cananéia/SP</t>
  </si>
  <si>
    <t>Ilha Bela/São Sebastião/SP</t>
  </si>
  <si>
    <r>
      <t xml:space="preserve"> --------------------------- (km)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---------------------------</t>
    </r>
  </si>
  <si>
    <r>
      <rPr>
        <vertAlign val="superscript"/>
        <sz val="10"/>
        <color theme="1"/>
        <rFont val="Calibri"/>
        <family val="2"/>
        <scheme val="minor"/>
      </rPr>
      <t>b</t>
    </r>
    <r>
      <rPr>
        <sz val="10"/>
        <color theme="1"/>
        <rFont val="Calibri"/>
        <family val="2"/>
        <scheme val="minor"/>
      </rPr>
      <t xml:space="preserve"> Calculada pelo Modelo Digital de Elevação SRTM (MIRANDA, 2005). Para se obter a altitude média, multiplicou-se o número de pixels do MDE SRTM 90 pela respectiva altitude extraída e o somatório destes resultados dividiu-se pelo número de pixels.</t>
    </r>
  </si>
  <si>
    <t>Alguns dos Principais Rios e Corpos D'Água</t>
  </si>
  <si>
    <t>Sub-Bacia</t>
  </si>
  <si>
    <t>Rio Aguapéu e Rio Puruba</t>
  </si>
  <si>
    <t>Rio Juquiá e Rio Ribeira do Iguape</t>
  </si>
  <si>
    <t>Rio Itapocu, Rio Piraí, Baía das Laranjeiras, Baía de Paranaguá e Baía de Guaratuba</t>
  </si>
  <si>
    <t>Rio Itajaí-Açu, Rio Itajaí-Mirim e Rio Itaputã</t>
  </si>
  <si>
    <t>Rio Mampituba, Rio Pinheirinho, Rio Hipólito, e Lagoa do Imaruí</t>
  </si>
  <si>
    <t>Rio Jacuí, Rio Pardo e Rio Vacacaí-Mirim</t>
  </si>
  <si>
    <t>Rio Taquari, Rio das Antas, Rio Turvo, Rio Carreiro, Rio Guaporé e Rio Forqueta</t>
  </si>
  <si>
    <t>Rio Tramandaí, Rio Caí, Rio dos Sinos, Rio Gravataí, Rio Camaquã, Rio Jacuí, Lago Guaíba e Lagoa dos Patos</t>
  </si>
  <si>
    <t>Rio Jaguarão, Rio Piratini, Arroio Grande, Lagoa Mirim e Lagoa Mangueira</t>
  </si>
  <si>
    <t>Rio Pelotas, Rio Bernardo José e Rio Lava-Tudo</t>
  </si>
  <si>
    <t>Rio Canoas, Rio das Caveiras e Rio Ibicuí</t>
  </si>
  <si>
    <t>Rio Uruguai, Rio do Peixe, Rio Forquilha e Rio Apuaê</t>
  </si>
  <si>
    <t>Rio Uruguai, Rio Passo Fundo, Rio Chapecó e Rio Irani</t>
  </si>
  <si>
    <t>Rio Ibicuí, Rio Ibirapuitã e Rio Jaguari</t>
  </si>
  <si>
    <t>Rio Negro, Rio São Luís e Arroio Pirai</t>
  </si>
  <si>
    <t>Rio Uruguai, Rio Quaraí, Rio Touro Passo e Arroio Garupá</t>
  </si>
  <si>
    <t>Rio Itapocu, Rio Piraí, Baía das Laranjeiras, Baía de Paranaguá e Baía do Guaratuba</t>
  </si>
  <si>
    <t>Rio Juquiá e Rio da Ribeira do Iguape</t>
  </si>
  <si>
    <t>Rio Uruguai, Rio das Almas, Rio da Várzea, Rio Guarita e Rio Santa Maria</t>
  </si>
  <si>
    <t>Rio Uruguai, Rio Ijuí, Rio Piratini e Rio Icamaquã</t>
  </si>
  <si>
    <t>http://hidroweb.ana.gov.br/HidroWeb.asp?TocItem=4100</t>
  </si>
  <si>
    <t>BRASIL. Agência Nacional de Águas. Hidroweb: Sistema de informações hidrológicas; arquivos digitais.  Disponível em: &lt;http://hidroweb.ana.gov.br/HidroWeb.asp?TocItem=4100&gt;. Acesso em: 02 dez. 2014.</t>
  </si>
  <si>
    <t>http://metadados.ana.gov.br/geonetwork/srv/pt/main.home?uuid=38ef2ec7-cdd2-4122-8214-9d4ddd8207b5</t>
  </si>
  <si>
    <t>BRASIL. Agência Nacional de Águas - ANA. GeoNetwork opensource: metadados ANA. Brasília, s.d. Disponível em: &lt;http://metadados.ana.gov.br/geonetwork/srv/pt/main.home?uuid=38ef2ec7-cdd2-4122-8214-9d4ddd8207b5&gt; Acesso em: 02 dez. 2014.</t>
  </si>
  <si>
    <t>http://www.webmapit.com.br/inpe/topodata</t>
  </si>
  <si>
    <t>BRASIL. Instituto Nacional de Pesquisas Espaciais - INPE. Topodata. São José dos Campos, SP, 2011. Disponível em: &lt;http://www.webmapit.com.br/inpe/topodata&gt;. Acesso em: 02 dez. 2014.</t>
  </si>
  <si>
    <t>EMBRAPA. Monitoramento por Satélites. Brasil em Relevo. Brasília, 2001. Disponível em: &lt;http://www.relevobr.cnpm.embrapa.br/download/&gt; Acesso em: 9 mai. 2013.</t>
  </si>
  <si>
    <t xml:space="preserve">Estações Pluviométricas </t>
  </si>
  <si>
    <t>PINTO, E. J. de A.; AZAMBUJA, A. M. S. de; FARIAS, J. A. M.; SALGUEIRO, J. P.de B.; PICKBRENNER, K. (Coords.). Atlas pluviométrico do Brasil: isoietas mensais, isoietas trimestrais, isoietas anuais, meses mais secos, meses mais chuvosos, trimestres mais secos, trimestres mais chuvosos. Brasília: CPRM, 2011. 1 DVD. Escala 1.5:000.000. Equipe Executora: Da Costa, Margarida Regueira; Dantas, Carlos Eduardo de Oliveira; Melo, De Azambuja, Andressa Macêdo Silva; De Rezende, Denise Christina; Do Nascimento, Jean Ricardo da Silva; Dos Santos, André Luis M. Real; Farias, José Alexandre Moreira; Machado, Érica Cristina; Marcuzzo, Francisco Fernando Noronha; Medeiros, Vanesca Sartorelli; Rodrigues, Paulo de Tarso R.; Weschenfelder, Adriana Burin; Sistema de Informação Geográfica-SIG - versão 2.0 - atualizada em novembro/2011; Programa Geologia do Brasil; Levantamento da Geodiversidade. Disponível em:&lt;http://www.cprm.gov.br/publique/cgi/cgilua.exe/sys/start.htm?infoid=1351&amp;sid=9&gt;. Acesso em: 02 dez. 2014.</t>
  </si>
  <si>
    <t>Capitais</t>
  </si>
  <si>
    <t>Municípios (Localidades)</t>
  </si>
  <si>
    <t>ftp://geoftp.ibge.gov.br/mapas_interativos/</t>
  </si>
  <si>
    <t>INSTITUTO BRASILEIRO DE GEOGRAFIA E ESTATÍSTICA.  Mapas Interativos. Brasília, 2013. Disponível em: &lt;ftp://geoftp.ibge.gov.br/mapas_interativos/&gt;. Acesso em: 5 dez. 2014.</t>
  </si>
  <si>
    <t>EUROPEAN COMISSION. Eurostat: administrative units / statistical units. s.l, 2014. Disponível em: &lt;http://epp.eurostat.ec.europa.eu/portal/page/portal/gisco_Geographical_information_maps/popups/references/administrative_units_statistical_units_1&gt;. Acesso em: 02 dez. 2014.</t>
  </si>
  <si>
    <t>http://mapas.mma.gov.br/geonetwork/srv/br/metadata.show?id=236</t>
  </si>
  <si>
    <t>BRASIL. Ministério do Meio Ambiente. GeoNetwork opensource: limites estaduais do Brasil. Brasília, s.d. Disponível em: &lt;http://mapas.mma.gov.br/i3geo/mma/openlayers.htm?7gqshfl1kdsvrvccrb2ga21i05&gt;. Acesso em: 05 dez. 2014.</t>
  </si>
  <si>
    <t>BRASIL. Ministério do Meio Ambiente. GeoNetwork opensource : limites estaduais do Brasil. Brasília, s.d. Disponível em: &lt;http://mapas.mma.gov.br/geonetwork/srv/br/metadata.show?id=236&gt;. Acesso em: 05 dez. 2014.</t>
  </si>
  <si>
    <t>Dados de Densidade Populacional usados para elaboração do mapa fisiográfico</t>
  </si>
  <si>
    <t>http://www.censo2010.ibge.gov.br/sinopse/index.php?uf=43&amp;dados=29</t>
  </si>
  <si>
    <t>INSTITUTO BRASILEIRO DE GEOGRAFIA E ESTATÍSTICA. Sinopse do censo demográfico 2010: Rio Grande do Sul. Brasília, 2011. Disponível em: &lt;http://www.censo2010.ibge.gov.br/sinopse/index.php?uf=43&amp;dados=29&gt;. Acesso em: 5 dez. 2014.</t>
  </si>
  <si>
    <t>Limites Municipais</t>
  </si>
  <si>
    <t>http://dados.gov.br/dataset/malha-geometrica-dos-municipios-brasileiros</t>
  </si>
  <si>
    <t>http://www.cprm.gov.br/publique/cgi/cgilua.exe/sys/start.htm?infoid=1481&amp;sid=9</t>
  </si>
  <si>
    <t>LADEIRA NETO, José Francisco. Mapa de declividade em percentual do relevo brasileiro. Rio de Janeiro: CPRM, 2010. Disponível em:&lt;http://www.cprm.gov.br/publique/cgi/cgilua.exe/sys/start.htm?infoid=1481&amp;sid=9&gt;. Acesso em: 5 dez. 2014.</t>
  </si>
  <si>
    <t>BRASIL. Ministério do Planejamento, Orçamento e Gestão. Portal Brasileiro dos Dados Abertos. Malha geométrica dos municípios brasileiros. Brasília, 2010. Disponível em: &lt;http://dados.gov.br/dataset/malha-geometrica-dos-municipios-brasileiros&gt;. Acesso em: 5 dez. 2014.</t>
  </si>
  <si>
    <r>
      <rPr>
        <vertAlign val="superscript"/>
        <sz val="10"/>
        <color theme="1"/>
        <rFont val="Calibri"/>
        <family val="2"/>
        <scheme val="minor"/>
      </rPr>
      <t>i</t>
    </r>
    <r>
      <rPr>
        <sz val="10"/>
        <color theme="1"/>
        <rFont val="Calibri"/>
        <family val="2"/>
        <scheme val="minor"/>
      </rPr>
      <t xml:space="preserve"> Os limites da sub-bacia 80 gerados pelos MDE SRTM 90 apresentaram problemas na parte norte da sub-bacia, onde estão localizadas os  barramentos Billings e Ponte nova, dessa forma, utilizou-se o shape disponibilizado pela ANA para delimitação da sub-bacia ao norte.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</si>
</sst>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8"/>
      <color theme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8848F"/>
        <bgColor indexed="64"/>
      </patternFill>
    </fill>
    <fill>
      <patternFill patternType="solid">
        <fgColor rgb="FFB2FCD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98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1" fillId="0" borderId="2" xfId="2" applyFont="1" applyFill="1" applyBorder="1" applyAlignment="1">
      <alignment horizontal="right" wrapText="1"/>
    </xf>
    <xf numFmtId="0" fontId="1" fillId="0" borderId="2" xfId="2" applyFont="1" applyFill="1" applyBorder="1" applyAlignment="1">
      <alignment wrapText="1"/>
    </xf>
    <xf numFmtId="0" fontId="1" fillId="0" borderId="2" xfId="3" applyFont="1" applyFill="1" applyBorder="1" applyAlignment="1">
      <alignment horizontal="right" wrapText="1"/>
    </xf>
    <xf numFmtId="0" fontId="1" fillId="0" borderId="2" xfId="3" applyFont="1" applyFill="1" applyBorder="1" applyAlignment="1">
      <alignment wrapText="1"/>
    </xf>
    <xf numFmtId="0" fontId="1" fillId="0" borderId="2" xfId="4" applyFont="1" applyFill="1" applyBorder="1" applyAlignment="1">
      <alignment horizontal="right" wrapText="1"/>
    </xf>
    <xf numFmtId="0" fontId="1" fillId="0" borderId="2" xfId="4" applyFont="1" applyFill="1" applyBorder="1" applyAlignment="1">
      <alignment wrapText="1"/>
    </xf>
    <xf numFmtId="0" fontId="1" fillId="0" borderId="2" xfId="5" applyFont="1" applyFill="1" applyBorder="1" applyAlignment="1">
      <alignment horizontal="right" wrapText="1"/>
    </xf>
    <xf numFmtId="0" fontId="1" fillId="0" borderId="2" xfId="5" applyFont="1" applyFill="1" applyBorder="1" applyAlignment="1">
      <alignment wrapText="1"/>
    </xf>
    <xf numFmtId="0" fontId="1" fillId="0" borderId="2" xfId="6" applyFont="1" applyFill="1" applyBorder="1" applyAlignment="1">
      <alignment horizontal="right" wrapText="1"/>
    </xf>
    <xf numFmtId="0" fontId="1" fillId="0" borderId="2" xfId="6" applyFont="1" applyFill="1" applyBorder="1" applyAlignment="1">
      <alignment wrapText="1"/>
    </xf>
    <xf numFmtId="0" fontId="1" fillId="0" borderId="2" xfId="7" applyFont="1" applyFill="1" applyBorder="1" applyAlignment="1">
      <alignment horizontal="right" wrapText="1"/>
    </xf>
    <xf numFmtId="0" fontId="1" fillId="0" borderId="2" xfId="7" applyFont="1" applyFill="1" applyBorder="1" applyAlignment="1">
      <alignment wrapText="1"/>
    </xf>
    <xf numFmtId="0" fontId="1" fillId="0" borderId="2" xfId="8" applyFont="1" applyFill="1" applyBorder="1" applyAlignment="1">
      <alignment horizontal="right" wrapText="1"/>
    </xf>
    <xf numFmtId="0" fontId="1" fillId="0" borderId="2" xfId="8" applyFont="1" applyFill="1" applyBorder="1" applyAlignment="1">
      <alignment wrapText="1"/>
    </xf>
    <xf numFmtId="0" fontId="1" fillId="0" borderId="2" xfId="9" applyFont="1" applyFill="1" applyBorder="1" applyAlignment="1">
      <alignment horizontal="right" wrapText="1"/>
    </xf>
    <xf numFmtId="0" fontId="1" fillId="0" borderId="2" xfId="9" applyFont="1" applyFill="1" applyBorder="1" applyAlignment="1">
      <alignment wrapText="1"/>
    </xf>
    <xf numFmtId="0" fontId="1" fillId="0" borderId="2" xfId="10" applyFont="1" applyFill="1" applyBorder="1" applyAlignment="1">
      <alignment horizontal="right" wrapText="1"/>
    </xf>
    <xf numFmtId="0" fontId="1" fillId="0" borderId="2" xfId="10" applyFont="1" applyFill="1" applyBorder="1" applyAlignment="1">
      <alignment wrapText="1"/>
    </xf>
    <xf numFmtId="0" fontId="1" fillId="0" borderId="2" xfId="11" applyFont="1" applyFill="1" applyBorder="1" applyAlignment="1">
      <alignment horizontal="right" wrapText="1"/>
    </xf>
    <xf numFmtId="0" fontId="1" fillId="0" borderId="2" xfId="11" applyFont="1" applyFill="1" applyBorder="1" applyAlignment="1">
      <alignment wrapText="1"/>
    </xf>
    <xf numFmtId="0" fontId="1" fillId="0" borderId="2" xfId="12" applyFont="1" applyFill="1" applyBorder="1" applyAlignment="1">
      <alignment horizontal="right" wrapText="1"/>
    </xf>
    <xf numFmtId="0" fontId="1" fillId="0" borderId="2" xfId="12" applyFont="1" applyFill="1" applyBorder="1" applyAlignment="1">
      <alignment wrapText="1"/>
    </xf>
    <xf numFmtId="0" fontId="1" fillId="0" borderId="2" xfId="13" applyFont="1" applyFill="1" applyBorder="1" applyAlignment="1">
      <alignment horizontal="right" wrapText="1"/>
    </xf>
    <xf numFmtId="0" fontId="1" fillId="0" borderId="2" xfId="13" applyFont="1" applyFill="1" applyBorder="1" applyAlignment="1">
      <alignment wrapText="1"/>
    </xf>
    <xf numFmtId="0" fontId="1" fillId="0" borderId="2" xfId="14" applyFont="1" applyFill="1" applyBorder="1" applyAlignment="1">
      <alignment horizontal="right" wrapText="1"/>
    </xf>
    <xf numFmtId="0" fontId="1" fillId="0" borderId="2" xfId="14" applyFont="1" applyFill="1" applyBorder="1" applyAlignment="1">
      <alignment wrapText="1"/>
    </xf>
    <xf numFmtId="0" fontId="1" fillId="0" borderId="2" xfId="15" applyFont="1" applyFill="1" applyBorder="1" applyAlignment="1">
      <alignment horizontal="right" wrapText="1"/>
    </xf>
    <xf numFmtId="0" fontId="1" fillId="0" borderId="2" xfId="15" applyFont="1" applyFill="1" applyBorder="1" applyAlignment="1">
      <alignment wrapText="1"/>
    </xf>
    <xf numFmtId="0" fontId="1" fillId="0" borderId="2" xfId="16" applyFont="1" applyFill="1" applyBorder="1" applyAlignment="1">
      <alignment horizontal="right" wrapText="1"/>
    </xf>
    <xf numFmtId="0" fontId="1" fillId="0" borderId="2" xfId="16" applyFont="1" applyFill="1" applyBorder="1" applyAlignment="1">
      <alignment wrapText="1"/>
    </xf>
    <xf numFmtId="0" fontId="1" fillId="0" borderId="2" xfId="17" applyFont="1" applyFill="1" applyBorder="1" applyAlignment="1">
      <alignment horizontal="right" wrapText="1"/>
    </xf>
    <xf numFmtId="0" fontId="1" fillId="0" borderId="2" xfId="17" applyFont="1" applyFill="1" applyBorder="1" applyAlignment="1">
      <alignment wrapText="1"/>
    </xf>
    <xf numFmtId="0" fontId="1" fillId="0" borderId="0" xfId="2" applyFont="1" applyFill="1" applyBorder="1" applyAlignment="1">
      <alignment horizontal="right" wrapText="1"/>
    </xf>
    <xf numFmtId="0" fontId="1" fillId="0" borderId="0" xfId="3" applyFont="1" applyFill="1" applyBorder="1" applyAlignment="1">
      <alignment horizontal="right" wrapText="1"/>
    </xf>
    <xf numFmtId="0" fontId="1" fillId="0" borderId="4" xfId="1" applyFont="1" applyFill="1" applyBorder="1" applyAlignment="1">
      <alignment horizontal="right" wrapText="1"/>
    </xf>
    <xf numFmtId="0" fontId="1" fillId="0" borderId="4" xfId="1" applyFont="1" applyFill="1" applyBorder="1" applyAlignment="1">
      <alignment wrapText="1"/>
    </xf>
    <xf numFmtId="0" fontId="1" fillId="3" borderId="3" xfId="1" applyFont="1" applyFill="1" applyBorder="1" applyAlignment="1">
      <alignment horizontal="center" wrapText="1"/>
    </xf>
    <xf numFmtId="0" fontId="2" fillId="3" borderId="3" xfId="1" applyFill="1" applyBorder="1" applyAlignment="1">
      <alignment horizontal="center"/>
    </xf>
    <xf numFmtId="0" fontId="1" fillId="3" borderId="3" xfId="1" applyFont="1" applyFill="1" applyBorder="1" applyAlignment="1">
      <alignment wrapText="1"/>
    </xf>
    <xf numFmtId="0" fontId="2" fillId="3" borderId="3" xfId="1" applyFill="1" applyBorder="1"/>
    <xf numFmtId="0" fontId="1" fillId="3" borderId="3" xfId="3" applyFont="1" applyFill="1" applyBorder="1" applyAlignment="1">
      <alignment horizontal="center" wrapText="1"/>
    </xf>
    <xf numFmtId="0" fontId="2" fillId="3" borderId="3" xfId="3" applyFill="1" applyBorder="1" applyAlignment="1">
      <alignment horizontal="center"/>
    </xf>
    <xf numFmtId="0" fontId="1" fillId="3" borderId="3" xfId="3" applyFont="1" applyFill="1" applyBorder="1" applyAlignment="1">
      <alignment wrapText="1"/>
    </xf>
    <xf numFmtId="0" fontId="2" fillId="3" borderId="3" xfId="3" applyFill="1" applyBorder="1"/>
    <xf numFmtId="0" fontId="1" fillId="3" borderId="3" xfId="2" applyFont="1" applyFill="1" applyBorder="1" applyAlignment="1">
      <alignment horizontal="center" wrapText="1"/>
    </xf>
    <xf numFmtId="0" fontId="2" fillId="3" borderId="3" xfId="2" applyFill="1" applyBorder="1" applyAlignment="1">
      <alignment horizontal="center"/>
    </xf>
    <xf numFmtId="0" fontId="1" fillId="3" borderId="3" xfId="2" applyFont="1" applyFill="1" applyBorder="1" applyAlignment="1">
      <alignment wrapText="1"/>
    </xf>
    <xf numFmtId="0" fontId="2" fillId="3" borderId="3" xfId="2" applyFill="1" applyBorder="1"/>
    <xf numFmtId="0" fontId="1" fillId="0" borderId="0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wrapText="1"/>
    </xf>
    <xf numFmtId="0" fontId="0" fillId="4" borderId="0" xfId="0" applyFill="1" applyAlignment="1">
      <alignment horizontal="left" vertical="center"/>
    </xf>
    <xf numFmtId="0" fontId="1" fillId="4" borderId="0" xfId="1" applyFont="1" applyFill="1" applyBorder="1" applyAlignment="1">
      <alignment horizontal="left" vertical="center" wrapText="1"/>
    </xf>
    <xf numFmtId="164" fontId="1" fillId="0" borderId="4" xfId="1" applyNumberFormat="1" applyFont="1" applyFill="1" applyBorder="1" applyAlignment="1">
      <alignment horizontal="right" wrapText="1"/>
    </xf>
    <xf numFmtId="164" fontId="1" fillId="0" borderId="2" xfId="1" applyNumberFormat="1" applyFont="1" applyFill="1" applyBorder="1" applyAlignment="1">
      <alignment horizontal="right" wrapText="1"/>
    </xf>
    <xf numFmtId="164" fontId="0" fillId="4" borderId="0" xfId="0" applyNumberFormat="1" applyFill="1"/>
    <xf numFmtId="2" fontId="0" fillId="0" borderId="0" xfId="0" applyNumberFormat="1"/>
    <xf numFmtId="0" fontId="0" fillId="0" borderId="0" xfId="0" applyNumberFormat="1"/>
    <xf numFmtId="0" fontId="0" fillId="5" borderId="0" xfId="0" applyFill="1"/>
    <xf numFmtId="0" fontId="0" fillId="6" borderId="0" xfId="0" applyFill="1"/>
    <xf numFmtId="164" fontId="0" fillId="6" borderId="0" xfId="0" applyNumberFormat="1" applyFill="1"/>
    <xf numFmtId="164" fontId="1" fillId="6" borderId="0" xfId="1" applyNumberFormat="1" applyFont="1" applyFill="1" applyBorder="1" applyAlignment="1">
      <alignment horizontal="right" wrapText="1"/>
    </xf>
    <xf numFmtId="164" fontId="1" fillId="6" borderId="0" xfId="18" applyNumberFormat="1" applyFont="1" applyFill="1" applyBorder="1" applyAlignment="1">
      <alignment horizontal="right" wrapText="1"/>
    </xf>
    <xf numFmtId="164" fontId="0" fillId="6" borderId="0" xfId="18" applyNumberFormat="1" applyFont="1" applyFill="1"/>
    <xf numFmtId="165" fontId="0" fillId="6" borderId="0" xfId="18" applyNumberFormat="1" applyFont="1" applyFill="1"/>
    <xf numFmtId="0" fontId="0" fillId="0" borderId="0" xfId="0" applyAlignment="1"/>
    <xf numFmtId="0" fontId="0" fillId="0" borderId="0" xfId="0" applyFill="1"/>
    <xf numFmtId="0" fontId="1" fillId="2" borderId="0" xfId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10" fontId="0" fillId="5" borderId="0" xfId="0" applyNumberFormat="1" applyFill="1" applyAlignment="1">
      <alignment horizontal="center"/>
    </xf>
    <xf numFmtId="0" fontId="5" fillId="5" borderId="0" xfId="0" applyFont="1" applyFill="1"/>
    <xf numFmtId="10" fontId="5" fillId="7" borderId="0" xfId="0" applyNumberFormat="1" applyFont="1" applyFill="1" applyAlignment="1">
      <alignment horizontal="center"/>
    </xf>
    <xf numFmtId="10" fontId="0" fillId="7" borderId="0" xfId="0" applyNumberFormat="1" applyFill="1" applyAlignment="1">
      <alignment horizontal="center"/>
    </xf>
    <xf numFmtId="164" fontId="1" fillId="8" borderId="4" xfId="1" applyNumberFormat="1" applyFont="1" applyFill="1" applyBorder="1" applyAlignment="1">
      <alignment horizontal="right" wrapText="1"/>
    </xf>
    <xf numFmtId="164" fontId="1" fillId="9" borderId="4" xfId="1" applyNumberFormat="1" applyFont="1" applyFill="1" applyBorder="1" applyAlignment="1">
      <alignment horizontal="right" wrapText="1"/>
    </xf>
    <xf numFmtId="0" fontId="1" fillId="9" borderId="2" xfId="3" applyFont="1" applyFill="1" applyBorder="1" applyAlignment="1">
      <alignment horizontal="right" wrapText="1"/>
    </xf>
    <xf numFmtId="0" fontId="1" fillId="8" borderId="2" xfId="3" applyFont="1" applyFill="1" applyBorder="1" applyAlignment="1">
      <alignment horizontal="right" wrapText="1"/>
    </xf>
    <xf numFmtId="0" fontId="1" fillId="8" borderId="2" xfId="4" applyFont="1" applyFill="1" applyBorder="1" applyAlignment="1">
      <alignment horizontal="right" wrapText="1"/>
    </xf>
    <xf numFmtId="0" fontId="1" fillId="9" borderId="2" xfId="4" applyFont="1" applyFill="1" applyBorder="1" applyAlignment="1">
      <alignment horizontal="right" wrapText="1"/>
    </xf>
    <xf numFmtId="0" fontId="1" fillId="9" borderId="2" xfId="5" applyFont="1" applyFill="1" applyBorder="1" applyAlignment="1">
      <alignment horizontal="right" wrapText="1"/>
    </xf>
    <xf numFmtId="0" fontId="1" fillId="8" borderId="2" xfId="5" applyFont="1" applyFill="1" applyBorder="1" applyAlignment="1">
      <alignment horizontal="right" wrapText="1"/>
    </xf>
    <xf numFmtId="0" fontId="1" fillId="9" borderId="2" xfId="6" applyFont="1" applyFill="1" applyBorder="1" applyAlignment="1">
      <alignment horizontal="right" wrapText="1"/>
    </xf>
    <xf numFmtId="0" fontId="1" fillId="8" borderId="2" xfId="6" applyFont="1" applyFill="1" applyBorder="1" applyAlignment="1">
      <alignment horizontal="right" wrapText="1"/>
    </xf>
    <xf numFmtId="0" fontId="1" fillId="9" borderId="2" xfId="7" applyFont="1" applyFill="1" applyBorder="1" applyAlignment="1">
      <alignment horizontal="right" wrapText="1"/>
    </xf>
    <xf numFmtId="0" fontId="1" fillId="8" borderId="2" xfId="7" applyFont="1" applyFill="1" applyBorder="1" applyAlignment="1">
      <alignment horizontal="right" wrapText="1"/>
    </xf>
    <xf numFmtId="0" fontId="1" fillId="9" borderId="2" xfId="8" applyFont="1" applyFill="1" applyBorder="1" applyAlignment="1">
      <alignment horizontal="right" wrapText="1"/>
    </xf>
    <xf numFmtId="0" fontId="1" fillId="8" borderId="2" xfId="8" applyFont="1" applyFill="1" applyBorder="1" applyAlignment="1">
      <alignment horizontal="right" wrapText="1"/>
    </xf>
    <xf numFmtId="0" fontId="0" fillId="4" borderId="0" xfId="0" applyFill="1"/>
    <xf numFmtId="164" fontId="0" fillId="0" borderId="0" xfId="0" applyNumberFormat="1"/>
    <xf numFmtId="0" fontId="1" fillId="9" borderId="2" xfId="16" applyFont="1" applyFill="1" applyBorder="1" applyAlignment="1">
      <alignment horizontal="right" wrapText="1"/>
    </xf>
    <xf numFmtId="0" fontId="1" fillId="8" borderId="2" xfId="16" applyFont="1" applyFill="1" applyBorder="1" applyAlignment="1">
      <alignment horizontal="right" wrapText="1"/>
    </xf>
    <xf numFmtId="0" fontId="1" fillId="8" borderId="2" xfId="9" applyFont="1" applyFill="1" applyBorder="1" applyAlignment="1">
      <alignment horizontal="right" wrapText="1"/>
    </xf>
    <xf numFmtId="0" fontId="1" fillId="9" borderId="2" xfId="9" applyFont="1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164" fontId="0" fillId="0" borderId="5" xfId="0" applyNumberFormat="1" applyBorder="1"/>
    <xf numFmtId="0" fontId="0" fillId="0" borderId="0" xfId="0" applyBorder="1"/>
    <xf numFmtId="164" fontId="0" fillId="0" borderId="0" xfId="0" applyNumberFormat="1" applyBorder="1"/>
    <xf numFmtId="9" fontId="0" fillId="0" borderId="0" xfId="0" applyNumberFormat="1" applyBorder="1" applyAlignment="1">
      <alignment horizontal="left"/>
    </xf>
    <xf numFmtId="0" fontId="0" fillId="0" borderId="8" xfId="0" applyBorder="1"/>
    <xf numFmtId="164" fontId="0" fillId="0" borderId="8" xfId="0" applyNumberFormat="1" applyBorder="1"/>
    <xf numFmtId="0" fontId="8" fillId="0" borderId="0" xfId="0" applyFont="1"/>
    <xf numFmtId="0" fontId="11" fillId="0" borderId="0" xfId="19"/>
    <xf numFmtId="164" fontId="6" fillId="0" borderId="0" xfId="0" applyNumberFormat="1" applyFont="1" applyBorder="1" applyAlignment="1">
      <alignment horizontal="left" vertical="center" indent="1"/>
    </xf>
    <xf numFmtId="0" fontId="14" fillId="0" borderId="0" xfId="0" applyFont="1"/>
    <xf numFmtId="0" fontId="0" fillId="0" borderId="7" xfId="0" applyBorder="1" applyAlignment="1">
      <alignment horizontal="left" vertical="center"/>
    </xf>
    <xf numFmtId="0" fontId="11" fillId="0" borderId="0" xfId="19" applyAlignment="1">
      <alignment horizontal="left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NumberFormat="1" applyFont="1" applyBorder="1" applyAlignment="1">
      <alignment horizontal="center" wrapText="1"/>
    </xf>
    <xf numFmtId="0" fontId="0" fillId="0" borderId="15" xfId="0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10" borderId="6" xfId="0" applyFill="1" applyBorder="1" applyAlignment="1">
      <alignment horizont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Alignment="1">
      <alignment horizontal="center"/>
    </xf>
    <xf numFmtId="164" fontId="0" fillId="10" borderId="0" xfId="0" applyNumberFormat="1" applyFill="1" applyBorder="1" applyAlignment="1">
      <alignment horizontal="center" vertical="center"/>
    </xf>
    <xf numFmtId="164" fontId="13" fillId="10" borderId="0" xfId="0" applyNumberFormat="1" applyFont="1" applyFill="1" applyBorder="1" applyAlignment="1">
      <alignment horizontal="center" vertical="center"/>
    </xf>
    <xf numFmtId="164" fontId="15" fillId="10" borderId="0" xfId="0" applyNumberFormat="1" applyFont="1" applyFill="1" applyBorder="1" applyAlignment="1">
      <alignment horizontal="center" vertical="center"/>
    </xf>
    <xf numFmtId="164" fontId="12" fillId="10" borderId="0" xfId="0" applyNumberFormat="1" applyFont="1" applyFill="1" applyBorder="1" applyAlignment="1">
      <alignment horizontal="center" vertical="center"/>
    </xf>
    <xf numFmtId="164" fontId="16" fillId="10" borderId="0" xfId="0" applyNumberFormat="1" applyFont="1" applyFill="1" applyBorder="1" applyAlignment="1">
      <alignment horizontal="center" vertical="center"/>
    </xf>
    <xf numFmtId="0" fontId="0" fillId="10" borderId="9" xfId="0" applyFill="1" applyBorder="1" applyAlignment="1">
      <alignment horizontal="center"/>
    </xf>
    <xf numFmtId="164" fontId="0" fillId="10" borderId="9" xfId="0" applyNumberFormat="1" applyFill="1" applyBorder="1" applyAlignment="1">
      <alignment horizontal="center" vertical="center"/>
    </xf>
    <xf numFmtId="1" fontId="0" fillId="10" borderId="5" xfId="0" applyNumberFormat="1" applyFill="1" applyBorder="1" applyAlignment="1">
      <alignment horizontal="center" vertical="center"/>
    </xf>
    <xf numFmtId="164" fontId="0" fillId="10" borderId="7" xfId="0" applyNumberFormat="1" applyFill="1" applyBorder="1" applyAlignment="1">
      <alignment horizontal="center" vertical="center"/>
    </xf>
    <xf numFmtId="164" fontId="12" fillId="10" borderId="7" xfId="0" applyNumberFormat="1" applyFont="1" applyFill="1" applyBorder="1" applyAlignment="1">
      <alignment horizontal="center" vertical="center"/>
    </xf>
    <xf numFmtId="164" fontId="13" fillId="10" borderId="7" xfId="0" applyNumberFormat="1" applyFont="1" applyFill="1" applyBorder="1" applyAlignment="1">
      <alignment horizontal="center" vertical="center"/>
    </xf>
    <xf numFmtId="0" fontId="0" fillId="10" borderId="8" xfId="0" applyFill="1" applyBorder="1" applyAlignment="1">
      <alignment horizontal="center"/>
    </xf>
    <xf numFmtId="164" fontId="0" fillId="10" borderId="8" xfId="0" applyNumberFormat="1" applyFill="1" applyBorder="1" applyAlignment="1">
      <alignment horizontal="center"/>
    </xf>
    <xf numFmtId="0" fontId="0" fillId="10" borderId="10" xfId="0" applyFill="1" applyBorder="1" applyAlignment="1">
      <alignment horizontal="center" vertical="center"/>
    </xf>
    <xf numFmtId="164" fontId="0" fillId="10" borderId="0" xfId="0" applyNumberForma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0" xfId="0" applyFill="1"/>
    <xf numFmtId="0" fontId="8" fillId="10" borderId="0" xfId="0" applyFont="1" applyFill="1"/>
    <xf numFmtId="0" fontId="0" fillId="10" borderId="5" xfId="0" applyFill="1" applyBorder="1" applyAlignment="1">
      <alignment horizontal="center"/>
    </xf>
    <xf numFmtId="2" fontId="0" fillId="10" borderId="0" xfId="0" applyNumberFormat="1" applyFill="1" applyAlignment="1">
      <alignment horizontal="center"/>
    </xf>
    <xf numFmtId="164" fontId="13" fillId="10" borderId="0" xfId="0" applyNumberFormat="1" applyFont="1" applyFill="1" applyBorder="1" applyAlignment="1">
      <alignment horizontal="center"/>
    </xf>
    <xf numFmtId="164" fontId="12" fillId="10" borderId="0" xfId="0" applyNumberFormat="1" applyFont="1" applyFill="1" applyBorder="1" applyAlignment="1">
      <alignment horizontal="center"/>
    </xf>
    <xf numFmtId="164" fontId="13" fillId="10" borderId="8" xfId="0" applyNumberFormat="1" applyFont="1" applyFill="1" applyBorder="1" applyAlignment="1">
      <alignment horizontal="center"/>
    </xf>
    <xf numFmtId="164" fontId="12" fillId="10" borderId="8" xfId="0" applyNumberFormat="1" applyFont="1" applyFill="1" applyBorder="1" applyAlignment="1">
      <alignment horizontal="center"/>
    </xf>
    <xf numFmtId="1" fontId="0" fillId="10" borderId="0" xfId="0" applyNumberForma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5" xfId="0" applyFill="1" applyBorder="1"/>
    <xf numFmtId="0" fontId="0" fillId="10" borderId="0" xfId="0" applyFill="1" applyBorder="1"/>
    <xf numFmtId="0" fontId="0" fillId="10" borderId="0" xfId="0" applyFill="1" applyAlignment="1"/>
    <xf numFmtId="0" fontId="0" fillId="10" borderId="6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/>
    </xf>
    <xf numFmtId="0" fontId="0" fillId="10" borderId="6" xfId="0" applyNumberFormat="1" applyFont="1" applyFill="1" applyBorder="1" applyAlignment="1">
      <alignment horizontal="center" vertical="center" wrapText="1"/>
    </xf>
    <xf numFmtId="0" fontId="0" fillId="10" borderId="23" xfId="0" applyNumberFormat="1" applyFont="1" applyFill="1" applyBorder="1" applyAlignment="1">
      <alignment horizontal="center" vertical="center" wrapText="1"/>
    </xf>
    <xf numFmtId="0" fontId="0" fillId="10" borderId="6" xfId="0" applyNumberFormat="1" applyFont="1" applyFill="1" applyBorder="1" applyAlignment="1">
      <alignment horizontal="center" wrapText="1"/>
    </xf>
    <xf numFmtId="0" fontId="0" fillId="10" borderId="23" xfId="0" applyNumberFormat="1" applyFont="1" applyFill="1" applyBorder="1" applyAlignment="1">
      <alignment horizontal="center" wrapText="1"/>
    </xf>
    <xf numFmtId="0" fontId="0" fillId="10" borderId="8" xfId="0" applyFill="1" applyBorder="1" applyAlignment="1">
      <alignment horizontal="center" vertical="center"/>
    </xf>
    <xf numFmtId="1" fontId="0" fillId="10" borderId="9" xfId="0" applyNumberFormat="1" applyFill="1" applyBorder="1" applyAlignment="1">
      <alignment horizontal="center" vertical="center"/>
    </xf>
    <xf numFmtId="166" fontId="0" fillId="10" borderId="9" xfId="0" applyNumberFormat="1" applyFill="1" applyBorder="1" applyAlignment="1">
      <alignment horizontal="center" vertical="center"/>
    </xf>
    <xf numFmtId="164" fontId="0" fillId="10" borderId="8" xfId="0" applyNumberFormat="1" applyFill="1" applyBorder="1" applyAlignment="1">
      <alignment horizontal="center" vertical="center"/>
    </xf>
    <xf numFmtId="166" fontId="0" fillId="10" borderId="8" xfId="0" applyNumberFormat="1" applyFill="1" applyBorder="1" applyAlignment="1">
      <alignment horizontal="center"/>
    </xf>
    <xf numFmtId="164" fontId="0" fillId="10" borderId="0" xfId="0" applyNumberFormat="1" applyFill="1"/>
    <xf numFmtId="0" fontId="8" fillId="10" borderId="0" xfId="0" applyFont="1" applyFill="1" applyBorder="1"/>
    <xf numFmtId="0" fontId="8" fillId="10" borderId="8" xfId="0" applyFont="1" applyFill="1" applyBorder="1"/>
    <xf numFmtId="0" fontId="0" fillId="10" borderId="8" xfId="0" applyFill="1" applyBorder="1"/>
    <xf numFmtId="165" fontId="0" fillId="10" borderId="8" xfId="0" applyNumberFormat="1" applyFill="1" applyBorder="1"/>
    <xf numFmtId="0" fontId="0" fillId="10" borderId="9" xfId="0" applyFill="1" applyBorder="1" applyAlignment="1">
      <alignment horizontal="center" vertical="center"/>
    </xf>
    <xf numFmtId="164" fontId="0" fillId="10" borderId="8" xfId="0" applyNumberFormat="1" applyFill="1" applyBorder="1" applyAlignment="1">
      <alignment horizontal="right" indent="1"/>
    </xf>
    <xf numFmtId="164" fontId="0" fillId="10" borderId="0" xfId="0" applyNumberFormat="1" applyFill="1" applyBorder="1"/>
    <xf numFmtId="0" fontId="0" fillId="10" borderId="5" xfId="0" applyFill="1" applyBorder="1" applyAlignment="1">
      <alignment horizontal="center" vertical="center" wrapText="1"/>
    </xf>
    <xf numFmtId="0" fontId="17" fillId="12" borderId="0" xfId="0" applyFont="1" applyFill="1" applyAlignment="1">
      <alignment horizontal="center" vertical="center"/>
    </xf>
    <xf numFmtId="0" fontId="18" fillId="12" borderId="0" xfId="0" applyFont="1" applyFill="1" applyAlignment="1">
      <alignment horizontal="center" vertical="center"/>
    </xf>
    <xf numFmtId="0" fontId="17" fillId="12" borderId="0" xfId="0" applyFont="1" applyFill="1" applyAlignment="1">
      <alignment horizontal="right" vertical="center" indent="1"/>
    </xf>
    <xf numFmtId="0" fontId="19" fillId="12" borderId="0" xfId="0" applyFont="1" applyFill="1" applyAlignment="1">
      <alignment horizontal="center" vertical="center"/>
    </xf>
    <xf numFmtId="0" fontId="17" fillId="12" borderId="0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horizontal="right" vertical="center" indent="1"/>
    </xf>
    <xf numFmtId="0" fontId="19" fillId="12" borderId="0" xfId="0" applyFont="1" applyFill="1" applyBorder="1" applyAlignment="1">
      <alignment horizontal="center" vertical="center"/>
    </xf>
    <xf numFmtId="0" fontId="0" fillId="10" borderId="24" xfId="0" applyFill="1" applyBorder="1" applyAlignment="1">
      <alignment horizontal="center"/>
    </xf>
    <xf numFmtId="164" fontId="0" fillId="10" borderId="24" xfId="0" applyNumberFormat="1" applyFill="1" applyBorder="1" applyAlignment="1">
      <alignment horizontal="center" vertical="center"/>
    </xf>
    <xf numFmtId="166" fontId="0" fillId="10" borderId="24" xfId="0" applyNumberFormat="1" applyFill="1" applyBorder="1" applyAlignment="1">
      <alignment horizontal="center" vertical="center"/>
    </xf>
    <xf numFmtId="0" fontId="17" fillId="12" borderId="8" xfId="0" applyFont="1" applyFill="1" applyBorder="1" applyAlignment="1">
      <alignment horizontal="center" vertical="center"/>
    </xf>
    <xf numFmtId="166" fontId="17" fillId="12" borderId="0" xfId="0" applyNumberFormat="1" applyFont="1" applyFill="1" applyAlignment="1">
      <alignment horizontal="center" vertical="center"/>
    </xf>
    <xf numFmtId="166" fontId="0" fillId="12" borderId="0" xfId="0" applyNumberFormat="1" applyFill="1" applyAlignment="1">
      <alignment horizontal="center" vertical="center"/>
    </xf>
    <xf numFmtId="166" fontId="17" fillId="12" borderId="8" xfId="0" applyNumberFormat="1" applyFont="1" applyFill="1" applyBorder="1" applyAlignment="1">
      <alignment horizontal="center" vertical="center"/>
    </xf>
    <xf numFmtId="166" fontId="17" fillId="12" borderId="0" xfId="0" applyNumberFormat="1" applyFont="1" applyFill="1" applyBorder="1" applyAlignment="1">
      <alignment horizontal="center" vertical="center"/>
    </xf>
    <xf numFmtId="166" fontId="19" fillId="12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17" fillId="12" borderId="0" xfId="0" applyNumberFormat="1" applyFont="1" applyFill="1" applyAlignment="1">
      <alignment horizontal="right" vertical="center"/>
    </xf>
    <xf numFmtId="164" fontId="17" fillId="12" borderId="0" xfId="0" applyNumberFormat="1" applyFont="1" applyFill="1" applyAlignment="1">
      <alignment horizontal="right" vertical="center" indent="1"/>
    </xf>
    <xf numFmtId="164" fontId="0" fillId="10" borderId="9" xfId="0" applyNumberFormat="1" applyFill="1" applyBorder="1" applyAlignment="1">
      <alignment horizontal="right" vertical="center" indent="1"/>
    </xf>
    <xf numFmtId="164" fontId="0" fillId="10" borderId="8" xfId="0" applyNumberFormat="1" applyFill="1" applyBorder="1" applyAlignment="1">
      <alignment horizontal="right" vertical="center" indent="1"/>
    </xf>
    <xf numFmtId="164" fontId="17" fillId="12" borderId="0" xfId="0" applyNumberFormat="1" applyFont="1" applyFill="1" applyBorder="1" applyAlignment="1">
      <alignment horizontal="right" vertical="center" indent="3"/>
    </xf>
    <xf numFmtId="164" fontId="17" fillId="12" borderId="0" xfId="0" applyNumberFormat="1" applyFont="1" applyFill="1" applyAlignment="1">
      <alignment horizontal="right" vertical="center" indent="3"/>
    </xf>
    <xf numFmtId="164" fontId="0" fillId="10" borderId="9" xfId="0" applyNumberFormat="1" applyFill="1" applyBorder="1" applyAlignment="1">
      <alignment horizontal="right" vertical="center" indent="3"/>
    </xf>
    <xf numFmtId="0" fontId="17" fillId="12" borderId="0" xfId="0" applyFont="1" applyFill="1" applyBorder="1" applyAlignment="1">
      <alignment horizontal="right" vertical="center" indent="2"/>
    </xf>
    <xf numFmtId="0" fontId="17" fillId="12" borderId="0" xfId="0" applyFont="1" applyFill="1" applyAlignment="1">
      <alignment horizontal="right" vertical="center" indent="2"/>
    </xf>
    <xf numFmtId="1" fontId="0" fillId="10" borderId="9" xfId="0" applyNumberFormat="1" applyFill="1" applyBorder="1" applyAlignment="1">
      <alignment horizontal="right" vertical="center" indent="2"/>
    </xf>
    <xf numFmtId="1" fontId="0" fillId="10" borderId="9" xfId="0" applyNumberFormat="1" applyFill="1" applyBorder="1" applyAlignment="1">
      <alignment horizontal="right" vertical="center" indent="1"/>
    </xf>
    <xf numFmtId="0" fontId="17" fillId="12" borderId="0" xfId="0" applyFont="1" applyFill="1" applyAlignment="1">
      <alignment horizontal="left" vertical="center"/>
    </xf>
    <xf numFmtId="0" fontId="17" fillId="12" borderId="0" xfId="0" applyFont="1" applyFill="1" applyBorder="1" applyAlignment="1">
      <alignment horizontal="left" vertical="center"/>
    </xf>
    <xf numFmtId="165" fontId="17" fillId="12" borderId="0" xfId="0" applyNumberFormat="1" applyFont="1" applyFill="1" applyAlignment="1">
      <alignment horizontal="right" vertical="center"/>
    </xf>
    <xf numFmtId="164" fontId="17" fillId="12" borderId="0" xfId="0" applyNumberFormat="1" applyFont="1" applyFill="1" applyBorder="1" applyAlignment="1">
      <alignment horizontal="right" vertical="center"/>
    </xf>
    <xf numFmtId="165" fontId="17" fillId="12" borderId="8" xfId="0" applyNumberFormat="1" applyFont="1" applyFill="1" applyBorder="1" applyAlignment="1">
      <alignment horizontal="right" vertical="center"/>
    </xf>
    <xf numFmtId="1" fontId="17" fillId="12" borderId="0" xfId="0" applyNumberFormat="1" applyFont="1" applyFill="1" applyAlignment="1">
      <alignment horizontal="right" vertical="center" wrapText="1" indent="2"/>
    </xf>
    <xf numFmtId="1" fontId="17" fillId="12" borderId="0" xfId="0" applyNumberFormat="1" applyFont="1" applyFill="1" applyBorder="1" applyAlignment="1">
      <alignment horizontal="right" vertical="center" wrapText="1" indent="2"/>
    </xf>
    <xf numFmtId="1" fontId="0" fillId="12" borderId="0" xfId="0" applyNumberFormat="1" applyFill="1" applyAlignment="1">
      <alignment horizontal="right" vertical="center" wrapText="1" indent="2"/>
    </xf>
    <xf numFmtId="1" fontId="0" fillId="10" borderId="8" xfId="0" applyNumberFormat="1" applyFill="1" applyBorder="1" applyAlignment="1">
      <alignment horizontal="right" vertical="center" indent="2"/>
    </xf>
    <xf numFmtId="165" fontId="17" fillId="12" borderId="25" xfId="0" applyNumberFormat="1" applyFont="1" applyFill="1" applyBorder="1" applyAlignment="1">
      <alignment horizontal="right" vertical="center" indent="2"/>
    </xf>
    <xf numFmtId="165" fontId="17" fillId="12" borderId="25" xfId="0" applyNumberFormat="1" applyFont="1" applyFill="1" applyBorder="1" applyAlignment="1">
      <alignment horizontal="right" vertical="center"/>
    </xf>
    <xf numFmtId="165" fontId="17" fillId="12" borderId="0" xfId="0" applyNumberFormat="1" applyFont="1" applyFill="1" applyBorder="1" applyAlignment="1">
      <alignment horizontal="right" vertical="center" indent="2"/>
    </xf>
    <xf numFmtId="165" fontId="17" fillId="12" borderId="0" xfId="0" applyNumberFormat="1" applyFont="1" applyFill="1" applyBorder="1" applyAlignment="1">
      <alignment horizontal="right" vertical="center"/>
    </xf>
    <xf numFmtId="165" fontId="17" fillId="12" borderId="8" xfId="0" applyNumberFormat="1" applyFont="1" applyFill="1" applyBorder="1" applyAlignment="1">
      <alignment horizontal="right" vertical="center" indent="2"/>
    </xf>
    <xf numFmtId="0" fontId="17" fillId="12" borderId="8" xfId="0" applyFont="1" applyFill="1" applyBorder="1" applyAlignment="1">
      <alignment horizontal="left" vertical="center"/>
    </xf>
    <xf numFmtId="0" fontId="17" fillId="12" borderId="8" xfId="0" applyFont="1" applyFill="1" applyBorder="1" applyAlignment="1">
      <alignment horizontal="right" vertical="center" indent="1"/>
    </xf>
    <xf numFmtId="164" fontId="0" fillId="10" borderId="24" xfId="0" applyNumberFormat="1" applyFill="1" applyBorder="1" applyAlignment="1">
      <alignment horizontal="right" vertical="center" indent="1"/>
    </xf>
    <xf numFmtId="0" fontId="17" fillId="12" borderId="8" xfId="0" applyFont="1" applyFill="1" applyBorder="1" applyAlignment="1">
      <alignment horizontal="right" vertical="center" indent="2"/>
    </xf>
    <xf numFmtId="164" fontId="0" fillId="10" borderId="24" xfId="0" applyNumberFormat="1" applyFill="1" applyBorder="1" applyAlignment="1">
      <alignment horizontal="right" vertical="center" indent="2"/>
    </xf>
    <xf numFmtId="164" fontId="17" fillId="12" borderId="8" xfId="0" applyNumberFormat="1" applyFont="1" applyFill="1" applyBorder="1" applyAlignment="1">
      <alignment horizontal="right" vertical="center" indent="3"/>
    </xf>
    <xf numFmtId="164" fontId="0" fillId="10" borderId="24" xfId="0" applyNumberFormat="1" applyFill="1" applyBorder="1" applyAlignment="1">
      <alignment horizontal="right" vertical="center" indent="3"/>
    </xf>
    <xf numFmtId="1" fontId="0" fillId="10" borderId="24" xfId="0" applyNumberFormat="1" applyFill="1" applyBorder="1" applyAlignment="1">
      <alignment horizontal="right" vertical="center" indent="1"/>
    </xf>
    <xf numFmtId="1" fontId="0" fillId="10" borderId="24" xfId="0" applyNumberFormat="1" applyFill="1" applyBorder="1" applyAlignment="1">
      <alignment horizontal="right" vertical="center" indent="2"/>
    </xf>
    <xf numFmtId="0" fontId="17" fillId="12" borderId="0" xfId="0" applyFont="1" applyFill="1" applyAlignment="1">
      <alignment horizontal="right" vertical="center" indent="3"/>
    </xf>
    <xf numFmtId="0" fontId="17" fillId="12" borderId="8" xfId="0" applyFont="1" applyFill="1" applyBorder="1" applyAlignment="1">
      <alignment horizontal="right" vertical="center" indent="3"/>
    </xf>
    <xf numFmtId="1" fontId="0" fillId="10" borderId="24" xfId="0" applyNumberFormat="1" applyFill="1" applyBorder="1" applyAlignment="1">
      <alignment horizontal="right" vertical="center" indent="3"/>
    </xf>
    <xf numFmtId="1" fontId="0" fillId="10" borderId="8" xfId="0" applyNumberFormat="1" applyFill="1" applyBorder="1" applyAlignment="1">
      <alignment horizontal="right" vertical="center" indent="3"/>
    </xf>
    <xf numFmtId="0" fontId="17" fillId="12" borderId="0" xfId="0" applyFont="1" applyFill="1" applyBorder="1" applyAlignment="1">
      <alignment horizontal="right" vertical="center" indent="3"/>
    </xf>
    <xf numFmtId="1" fontId="0" fillId="10" borderId="9" xfId="0" applyNumberFormat="1" applyFill="1" applyBorder="1" applyAlignment="1">
      <alignment horizontal="right" vertical="center" indent="3"/>
    </xf>
    <xf numFmtId="164" fontId="17" fillId="12" borderId="8" xfId="0" applyNumberFormat="1" applyFont="1" applyFill="1" applyBorder="1" applyAlignment="1">
      <alignment horizontal="right" vertical="center" indent="1"/>
    </xf>
    <xf numFmtId="1" fontId="17" fillId="12" borderId="0" xfId="0" applyNumberFormat="1" applyFont="1" applyFill="1" applyAlignment="1">
      <alignment horizontal="right" vertical="center" wrapText="1" indent="1"/>
    </xf>
    <xf numFmtId="1" fontId="0" fillId="12" borderId="0" xfId="0" applyNumberFormat="1" applyFill="1" applyAlignment="1">
      <alignment horizontal="right" vertical="center" wrapText="1" indent="1"/>
    </xf>
    <xf numFmtId="1" fontId="17" fillId="12" borderId="8" xfId="0" applyNumberFormat="1" applyFont="1" applyFill="1" applyBorder="1" applyAlignment="1">
      <alignment horizontal="right" vertical="center" wrapText="1" indent="1"/>
    </xf>
    <xf numFmtId="1" fontId="0" fillId="10" borderId="8" xfId="0" applyNumberFormat="1" applyFill="1" applyBorder="1" applyAlignment="1">
      <alignment horizontal="right" vertical="center" indent="1"/>
    </xf>
    <xf numFmtId="1" fontId="17" fillId="12" borderId="0" xfId="0" applyNumberFormat="1" applyFont="1" applyFill="1" applyAlignment="1">
      <alignment horizontal="right" vertical="center" wrapText="1" indent="3"/>
    </xf>
    <xf numFmtId="1" fontId="0" fillId="12" borderId="0" xfId="0" applyNumberFormat="1" applyFill="1" applyAlignment="1">
      <alignment horizontal="right" vertical="center" wrapText="1" indent="3"/>
    </xf>
    <xf numFmtId="1" fontId="17" fillId="12" borderId="8" xfId="0" applyNumberFormat="1" applyFont="1" applyFill="1" applyBorder="1" applyAlignment="1">
      <alignment horizontal="right" vertical="center" wrapText="1" indent="3"/>
    </xf>
    <xf numFmtId="165" fontId="17" fillId="12" borderId="0" xfId="0" applyNumberFormat="1" applyFont="1" applyFill="1" applyAlignment="1">
      <alignment horizontal="right" vertical="center" indent="2"/>
    </xf>
    <xf numFmtId="0" fontId="20" fillId="10" borderId="31" xfId="0" applyFont="1" applyFill="1" applyBorder="1" applyAlignment="1">
      <alignment vertical="center" wrapText="1"/>
    </xf>
    <xf numFmtId="0" fontId="20" fillId="10" borderId="28" xfId="0" applyFont="1" applyFill="1" applyBorder="1" applyAlignment="1">
      <alignment vertical="center" wrapText="1"/>
    </xf>
    <xf numFmtId="0" fontId="20" fillId="11" borderId="26" xfId="0" applyFont="1" applyFill="1" applyBorder="1" applyAlignment="1">
      <alignment horizontal="center" vertical="center" wrapText="1"/>
    </xf>
    <xf numFmtId="0" fontId="20" fillId="11" borderId="27" xfId="0" applyFont="1" applyFill="1" applyBorder="1" applyAlignment="1">
      <alignment horizontal="center" vertical="center" wrapText="1"/>
    </xf>
    <xf numFmtId="0" fontId="20" fillId="11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24" fillId="10" borderId="30" xfId="0" applyFont="1" applyFill="1" applyBorder="1" applyAlignment="1">
      <alignment horizontal="justify" vertical="center" wrapText="1"/>
    </xf>
    <xf numFmtId="0" fontId="20" fillId="0" borderId="0" xfId="0" applyFont="1"/>
    <xf numFmtId="0" fontId="20" fillId="0" borderId="0" xfId="0" applyFont="1" applyAlignment="1">
      <alignment horizontal="justify"/>
    </xf>
    <xf numFmtId="0" fontId="21" fillId="10" borderId="30" xfId="19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0" fillId="10" borderId="26" xfId="0" applyFont="1" applyFill="1" applyBorder="1" applyAlignment="1">
      <alignment horizontal="justify" vertical="center" wrapText="1"/>
    </xf>
    <xf numFmtId="0" fontId="20" fillId="10" borderId="26" xfId="0" applyFont="1" applyFill="1" applyBorder="1" applyAlignment="1">
      <alignment vertical="center" wrapText="1"/>
    </xf>
    <xf numFmtId="0" fontId="21" fillId="10" borderId="27" xfId="19" applyFont="1" applyFill="1" applyBorder="1" applyAlignment="1">
      <alignment horizontal="left" vertical="center" wrapText="1"/>
    </xf>
    <xf numFmtId="0" fontId="22" fillId="0" borderId="0" xfId="0" applyFont="1"/>
    <xf numFmtId="0" fontId="22" fillId="11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3" fillId="10" borderId="26" xfId="0" applyFont="1" applyFill="1" applyBorder="1" applyAlignment="1">
      <alignment horizontal="center"/>
    </xf>
    <xf numFmtId="0" fontId="0" fillId="10" borderId="7" xfId="0" applyFont="1" applyFill="1" applyBorder="1" applyAlignment="1">
      <alignment horizontal="center" vertical="center" wrapText="1"/>
    </xf>
    <xf numFmtId="0" fontId="0" fillId="10" borderId="5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10" borderId="5" xfId="0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8" fillId="10" borderId="0" xfId="0" applyFont="1" applyFill="1" applyAlignment="1">
      <alignment horizontal="left" wrapText="1"/>
    </xf>
    <xf numFmtId="0" fontId="20" fillId="10" borderId="32" xfId="0" applyFont="1" applyFill="1" applyBorder="1" applyAlignment="1">
      <alignment vertical="center" wrapText="1"/>
    </xf>
    <xf numFmtId="0" fontId="20" fillId="10" borderId="28" xfId="0" applyFont="1" applyFill="1" applyBorder="1" applyAlignment="1">
      <alignment vertical="center" wrapText="1"/>
    </xf>
    <xf numFmtId="0" fontId="21" fillId="10" borderId="32" xfId="19" applyFont="1" applyFill="1" applyBorder="1" applyAlignment="1">
      <alignment horizontal="left" vertical="center" wrapText="1"/>
    </xf>
    <xf numFmtId="0" fontId="21" fillId="10" borderId="28" xfId="19" applyFont="1" applyFill="1" applyBorder="1" applyAlignment="1">
      <alignment horizontal="left" vertical="center" wrapText="1"/>
    </xf>
    <xf numFmtId="0" fontId="20" fillId="10" borderId="32" xfId="0" applyFont="1" applyFill="1" applyBorder="1" applyAlignment="1">
      <alignment horizontal="justify" vertical="center" wrapText="1"/>
    </xf>
    <xf numFmtId="0" fontId="20" fillId="10" borderId="28" xfId="0" applyFont="1" applyFill="1" applyBorder="1" applyAlignment="1">
      <alignment horizontal="justify" vertical="center" wrapText="1"/>
    </xf>
    <xf numFmtId="0" fontId="21" fillId="10" borderId="31" xfId="19" applyFont="1" applyFill="1" applyBorder="1" applyAlignment="1">
      <alignment horizontal="left" vertical="center" wrapText="1"/>
    </xf>
    <xf numFmtId="0" fontId="20" fillId="10" borderId="31" xfId="0" applyFont="1" applyFill="1" applyBorder="1" applyAlignment="1">
      <alignment horizontal="justify" vertical="center" wrapText="1"/>
    </xf>
    <xf numFmtId="0" fontId="20" fillId="10" borderId="32" xfId="0" applyFont="1" applyFill="1" applyBorder="1" applyAlignment="1">
      <alignment horizontal="left" vertical="center" wrapText="1"/>
    </xf>
    <xf numFmtId="0" fontId="20" fillId="10" borderId="31" xfId="0" applyFont="1" applyFill="1" applyBorder="1" applyAlignment="1">
      <alignment horizontal="left" vertical="center" wrapText="1"/>
    </xf>
    <xf numFmtId="0" fontId="20" fillId="10" borderId="28" xfId="0" applyFont="1" applyFill="1" applyBorder="1" applyAlignment="1">
      <alignment horizontal="left" vertical="center" wrapText="1"/>
    </xf>
    <xf numFmtId="0" fontId="21" fillId="10" borderId="34" xfId="19" applyFont="1" applyFill="1" applyBorder="1" applyAlignment="1">
      <alignment horizontal="left" vertical="center" wrapText="1"/>
    </xf>
    <xf numFmtId="0" fontId="21" fillId="10" borderId="29" xfId="19" applyFont="1" applyFill="1" applyBorder="1" applyAlignment="1">
      <alignment horizontal="left" vertical="center" wrapText="1"/>
    </xf>
    <xf numFmtId="0" fontId="20" fillId="10" borderId="31" xfId="0" applyFont="1" applyFill="1" applyBorder="1" applyAlignment="1">
      <alignment vertical="center" wrapText="1"/>
    </xf>
    <xf numFmtId="0" fontId="26" fillId="10" borderId="32" xfId="19" applyFont="1" applyFill="1" applyBorder="1" applyAlignment="1">
      <alignment horizontal="left" vertical="center" wrapText="1"/>
    </xf>
    <xf numFmtId="0" fontId="26" fillId="10" borderId="28" xfId="19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/>
    </xf>
    <xf numFmtId="0" fontId="25" fillId="11" borderId="26" xfId="0" applyFont="1" applyFill="1" applyBorder="1" applyAlignment="1">
      <alignment horizontal="center" wrapText="1"/>
    </xf>
    <xf numFmtId="0" fontId="22" fillId="10" borderId="26" xfId="0" applyFont="1" applyFill="1" applyBorder="1" applyAlignment="1">
      <alignment horizontal="left"/>
    </xf>
    <xf numFmtId="0" fontId="25" fillId="10" borderId="26" xfId="0" applyFont="1" applyFill="1" applyBorder="1" applyAlignment="1">
      <alignment horizontal="left"/>
    </xf>
    <xf numFmtId="0" fontId="25" fillId="0" borderId="26" xfId="0" applyFont="1" applyFill="1" applyBorder="1" applyAlignment="1">
      <alignment horizontal="left"/>
    </xf>
  </cellXfs>
  <cellStyles count="20">
    <cellStyle name="Hiperlink" xfId="19" builtinId="8"/>
    <cellStyle name="Normal" xfId="0" builtinId="0"/>
    <cellStyle name="Normal_Sub-Bacia 70" xfId="1"/>
    <cellStyle name="Normal_Sub-Bacia 71" xfId="2"/>
    <cellStyle name="Normal_Sub-Bacia 72" xfId="3"/>
    <cellStyle name="Normal_Sub-Bacia 73" xfId="4"/>
    <cellStyle name="Normal_Sub-Bacia 74" xfId="5"/>
    <cellStyle name="Normal_Sub-Bacia 75" xfId="6"/>
    <cellStyle name="Normal_Sub-Bacia 76" xfId="7"/>
    <cellStyle name="Normal_Sub-Bacia 77" xfId="8"/>
    <cellStyle name="Normal_Sub-Bacia 80" xfId="9"/>
    <cellStyle name="Normal_Sub-Bacia 81" xfId="10"/>
    <cellStyle name="Normal_Sub-Bacia 82" xfId="11"/>
    <cellStyle name="Normal_Sub-Bacia 83" xfId="12"/>
    <cellStyle name="Normal_Sub-Bacia 84" xfId="13"/>
    <cellStyle name="Normal_Sub-Bacia 85" xfId="14"/>
    <cellStyle name="Normal_Sub-Bacia 86" xfId="15"/>
    <cellStyle name="Normal_Sub-Bacia 87" xfId="16"/>
    <cellStyle name="Normal_Sub-Bacia 88" xfId="17"/>
    <cellStyle name="Porcentagem" xfId="18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B2FCD0"/>
      <color rgb="FFF8848F"/>
      <color rgb="FFFA3C80"/>
      <color rgb="FFFC6204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</a:t>
            </a:r>
            <a:r>
              <a:rPr lang="en-US" sz="1200"/>
              <a:t>70 </a:t>
            </a:r>
          </a:p>
          <a:p>
            <a:pPr>
              <a:defRPr sz="1200"/>
            </a:pPr>
            <a:r>
              <a:rPr lang="en-US" sz="1200"/>
              <a:t>Período: 1977 a 2006  -  Número de Estações: 7</a:t>
            </a:r>
          </a:p>
        </c:rich>
      </c:tx>
      <c:layout>
        <c:manualLayout>
          <c:xMode val="edge"/>
          <c:yMode val="edge"/>
          <c:x val="0.21930719056157585"/>
          <c:y val="2.09725100151954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0802073988396781"/>
          <c:w val="0.88505253674973794"/>
          <c:h val="0.70331720931577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'Sub-Bacia 70'!$R$9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cat>
            <c:strRef>
              <c:f>'[1]Pantanal do MS'!$B$21:$M$21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70'!$S$9:$AD$9</c:f>
              <c:numCache>
                <c:formatCode>0.0</c:formatCode>
                <c:ptCount val="12"/>
                <c:pt idx="0">
                  <c:v>162.83610899999999</c:v>
                </c:pt>
                <c:pt idx="1">
                  <c:v>152.46262416666667</c:v>
                </c:pt>
                <c:pt idx="2">
                  <c:v>111.63650733333334</c:v>
                </c:pt>
                <c:pt idx="3">
                  <c:v>116.45498100000002</c:v>
                </c:pt>
                <c:pt idx="4">
                  <c:v>130.15489683333334</c:v>
                </c:pt>
                <c:pt idx="5">
                  <c:v>116.81151366666666</c:v>
                </c:pt>
                <c:pt idx="6">
                  <c:v>157.48101316666668</c:v>
                </c:pt>
                <c:pt idx="7">
                  <c:v>123.95280433333333</c:v>
                </c:pt>
                <c:pt idx="8">
                  <c:v>157.12553766666667</c:v>
                </c:pt>
                <c:pt idx="9">
                  <c:v>178.37665566666666</c:v>
                </c:pt>
                <c:pt idx="10">
                  <c:v>141.10756483333333</c:v>
                </c:pt>
                <c:pt idx="11">
                  <c:v>138.84649199999998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154816"/>
        <c:axId val="267955008"/>
      </c:barChart>
      <c:lineChart>
        <c:grouping val="standard"/>
        <c:varyColors val="0"/>
        <c:ser>
          <c:idx val="1"/>
          <c:order val="1"/>
          <c:tx>
            <c:strRef>
              <c:f>'Sub-Bacia 70'!$R$12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3.7921918176069574E-2"/>
                  <c:y val="-2.476778560574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70'!$S$12:$AD$12</c:f>
              <c:numCache>
                <c:formatCode>0.0</c:formatCode>
                <c:ptCount val="12"/>
                <c:pt idx="0">
                  <c:v>140.60389163888888</c:v>
                </c:pt>
                <c:pt idx="1">
                  <c:v>140.60389163888888</c:v>
                </c:pt>
                <c:pt idx="2">
                  <c:v>140.60389163888888</c:v>
                </c:pt>
                <c:pt idx="3">
                  <c:v>140.60389163888888</c:v>
                </c:pt>
                <c:pt idx="4">
                  <c:v>140.60389163888888</c:v>
                </c:pt>
                <c:pt idx="5">
                  <c:v>140.60389163888888</c:v>
                </c:pt>
                <c:pt idx="6">
                  <c:v>140.60389163888888</c:v>
                </c:pt>
                <c:pt idx="7">
                  <c:v>140.60389163888888</c:v>
                </c:pt>
                <c:pt idx="8">
                  <c:v>140.60389163888888</c:v>
                </c:pt>
                <c:pt idx="9">
                  <c:v>140.60389163888888</c:v>
                </c:pt>
                <c:pt idx="10">
                  <c:v>140.60389163888888</c:v>
                </c:pt>
                <c:pt idx="11">
                  <c:v>140.60389163888888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'Sub-Bacia 70'!$R$13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rgbClr val="00B0F0"/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4.8404954282675369E-2"/>
                  <c:y val="-2.388176684526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rgbClr val="00B0F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70'!$S$13:$AD$13</c:f>
              <c:numCache>
                <c:formatCode>0.0</c:formatCode>
                <c:ptCount val="12"/>
                <c:pt idx="0">
                  <c:v>151.52360010416666</c:v>
                </c:pt>
                <c:pt idx="1">
                  <c:v>151.52360010416666</c:v>
                </c:pt>
                <c:pt idx="6">
                  <c:v>151.52360010416666</c:v>
                </c:pt>
                <c:pt idx="7">
                  <c:v>151.52360010416666</c:v>
                </c:pt>
                <c:pt idx="8">
                  <c:v>151.52360010416666</c:v>
                </c:pt>
                <c:pt idx="9">
                  <c:v>151.52360010416666</c:v>
                </c:pt>
                <c:pt idx="10">
                  <c:v>151.52360010416666</c:v>
                </c:pt>
                <c:pt idx="11">
                  <c:v>151.52360010416666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'Sub-Bacia 70'!$R$14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rgbClr val="FF0000"/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4.3278266687252327E-2"/>
                  <c:y val="-2.388176684526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rgbClr val="FF000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70'!$S$14:$AD$14</c:f>
              <c:numCache>
                <c:formatCode>0.0</c:formatCode>
                <c:ptCount val="12"/>
                <c:pt idx="2">
                  <c:v>118.76447470833334</c:v>
                </c:pt>
                <c:pt idx="3">
                  <c:v>118.76447470833334</c:v>
                </c:pt>
                <c:pt idx="4">
                  <c:v>118.76447470833334</c:v>
                </c:pt>
                <c:pt idx="5">
                  <c:v>118.76447470833334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154816"/>
        <c:axId val="267955008"/>
      </c:lineChart>
      <c:catAx>
        <c:axId val="269154816"/>
        <c:scaling>
          <c:orientation val="minMax"/>
        </c:scaling>
        <c:delete val="0"/>
        <c:axPos val="b"/>
        <c:majorTickMark val="out"/>
        <c:minorTickMark val="none"/>
        <c:tickLblPos val="nextTo"/>
        <c:crossAx val="267955008"/>
        <c:crosses val="autoZero"/>
        <c:auto val="1"/>
        <c:lblAlgn val="ctr"/>
        <c:lblOffset val="100"/>
        <c:noMultiLvlLbl val="0"/>
      </c:catAx>
      <c:valAx>
        <c:axId val="267955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8272606082419E-3"/>
              <c:y val="0.1391908209616212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69154816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</a:t>
            </a:r>
            <a:r>
              <a:rPr lang="en-US" sz="1200"/>
              <a:t>73 </a:t>
            </a:r>
          </a:p>
          <a:p>
            <a:pPr>
              <a:defRPr sz="1200"/>
            </a:pPr>
            <a:r>
              <a:rPr lang="en-US" sz="1200"/>
              <a:t>Período: 1977 a 2006  -  Número de Estações: 13</a:t>
            </a:r>
          </a:p>
        </c:rich>
      </c:tx>
      <c:layout>
        <c:manualLayout>
          <c:xMode val="edge"/>
          <c:yMode val="edge"/>
          <c:x val="0.21930719056157585"/>
          <c:y val="2.09725100151954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3002295505141065"/>
          <c:w val="0.88505253674973794"/>
          <c:h val="0.68131493464307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'Sub-Bacia 73'!$R$16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cat>
            <c:strRef>
              <c:f>'[1]Pantanal do MS'!$B$21:$M$21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73'!$S$16:$AD$16</c:f>
              <c:numCache>
                <c:formatCode>0.0</c:formatCode>
                <c:ptCount val="12"/>
                <c:pt idx="0">
                  <c:v>177.82802069230769</c:v>
                </c:pt>
                <c:pt idx="1">
                  <c:v>178.77196161538461</c:v>
                </c:pt>
                <c:pt idx="2">
                  <c:v>130.9218996923077</c:v>
                </c:pt>
                <c:pt idx="3">
                  <c:v>153.62580253846156</c:v>
                </c:pt>
                <c:pt idx="4">
                  <c:v>162.73600476923079</c:v>
                </c:pt>
                <c:pt idx="5">
                  <c:v>150.21200723076925</c:v>
                </c:pt>
                <c:pt idx="6">
                  <c:v>150.73179138461541</c:v>
                </c:pt>
                <c:pt idx="7">
                  <c:v>128.12806715384613</c:v>
                </c:pt>
                <c:pt idx="8">
                  <c:v>172.13419138461538</c:v>
                </c:pt>
                <c:pt idx="9">
                  <c:v>228.85593946153847</c:v>
                </c:pt>
                <c:pt idx="10">
                  <c:v>166.96431446153844</c:v>
                </c:pt>
                <c:pt idx="11">
                  <c:v>163.26765423076921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203776"/>
        <c:axId val="62424192"/>
      </c:barChart>
      <c:lineChart>
        <c:grouping val="standard"/>
        <c:varyColors val="0"/>
        <c:ser>
          <c:idx val="1"/>
          <c:order val="1"/>
          <c:tx>
            <c:strRef>
              <c:f>'Sub-Bacia 73'!$R$19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3.7921918176069574E-2"/>
                  <c:y val="-2.476778560574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73'!$S$19:$AD$19</c:f>
              <c:numCache>
                <c:formatCode>0.0</c:formatCode>
                <c:ptCount val="12"/>
                <c:pt idx="0">
                  <c:v>163.68147121794874</c:v>
                </c:pt>
                <c:pt idx="1">
                  <c:v>163.68147121794874</c:v>
                </c:pt>
                <c:pt idx="2">
                  <c:v>163.68147121794874</c:v>
                </c:pt>
                <c:pt idx="3">
                  <c:v>163.68147121794874</c:v>
                </c:pt>
                <c:pt idx="4">
                  <c:v>163.68147121794874</c:v>
                </c:pt>
                <c:pt idx="5">
                  <c:v>163.68147121794874</c:v>
                </c:pt>
                <c:pt idx="6">
                  <c:v>163.68147121794874</c:v>
                </c:pt>
                <c:pt idx="7">
                  <c:v>163.68147121794874</c:v>
                </c:pt>
                <c:pt idx="8">
                  <c:v>163.68147121794874</c:v>
                </c:pt>
                <c:pt idx="9">
                  <c:v>163.68147121794874</c:v>
                </c:pt>
                <c:pt idx="10">
                  <c:v>163.68147121794874</c:v>
                </c:pt>
                <c:pt idx="11">
                  <c:v>163.68147121794874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'Sub-Bacia 73'!$R$20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rgbClr val="00B0F0"/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7"/>
              <c:layout>
                <c:manualLayout>
                  <c:x val="-4.8404954282675369E-2"/>
                  <c:y val="-2.388176684526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9.0559812057529984E-2"/>
                  <c:y val="-2.5302530253025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rgbClr val="00B0F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'Sub-Bacia 73'!$S$20:$AD$20</c:f>
              <c:numCache>
                <c:formatCode>0.0</c:formatCode>
                <c:ptCount val="12"/>
                <c:pt idx="0">
                  <c:v>181.3036803076923</c:v>
                </c:pt>
                <c:pt idx="1">
                  <c:v>181.3036803076923</c:v>
                </c:pt>
                <c:pt idx="8">
                  <c:v>181.3036803076923</c:v>
                </c:pt>
                <c:pt idx="9">
                  <c:v>181.3036803076923</c:v>
                </c:pt>
                <c:pt idx="10">
                  <c:v>181.3036803076923</c:v>
                </c:pt>
                <c:pt idx="11">
                  <c:v>181.3036803076923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'Sub-Bacia 73'!$R$21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rgbClr val="FF0000"/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8.2421574343524109E-2"/>
                  <c:y val="-2.3881915750630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rgbClr val="FF000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73'!$S$21:$AD$21</c:f>
              <c:numCache>
                <c:formatCode>0.0</c:formatCode>
                <c:ptCount val="12"/>
                <c:pt idx="2">
                  <c:v>146.05926212820512</c:v>
                </c:pt>
                <c:pt idx="3">
                  <c:v>146.05926212820512</c:v>
                </c:pt>
                <c:pt idx="4">
                  <c:v>146.05926212820512</c:v>
                </c:pt>
                <c:pt idx="5">
                  <c:v>146.05926212820512</c:v>
                </c:pt>
                <c:pt idx="6">
                  <c:v>146.05926212820512</c:v>
                </c:pt>
                <c:pt idx="7">
                  <c:v>146.05926212820512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203776"/>
        <c:axId val="62424192"/>
      </c:lineChart>
      <c:catAx>
        <c:axId val="272203776"/>
        <c:scaling>
          <c:orientation val="minMax"/>
        </c:scaling>
        <c:delete val="0"/>
        <c:axPos val="b"/>
        <c:majorTickMark val="out"/>
        <c:minorTickMark val="none"/>
        <c:tickLblPos val="nextTo"/>
        <c:crossAx val="62424192"/>
        <c:crosses val="autoZero"/>
        <c:auto val="1"/>
        <c:lblAlgn val="ctr"/>
        <c:lblOffset val="100"/>
        <c:noMultiLvlLbl val="0"/>
      </c:catAx>
      <c:valAx>
        <c:axId val="6242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8376027104191E-3"/>
              <c:y val="5.9982848678568644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72203776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</a:t>
            </a:r>
            <a:r>
              <a:rPr lang="en-US" sz="1200"/>
              <a:t>73 </a:t>
            </a:r>
          </a:p>
          <a:p>
            <a:pPr>
              <a:defRPr sz="1200"/>
            </a:pPr>
            <a:r>
              <a:rPr lang="en-US" sz="1200"/>
              <a:t>Período: 1977 a 2006  -  Número de Estações: 13</a:t>
            </a:r>
          </a:p>
        </c:rich>
      </c:tx>
      <c:layout>
        <c:manualLayout>
          <c:xMode val="edge"/>
          <c:yMode val="edge"/>
          <c:x val="0.23240056531395115"/>
          <c:y val="2.09726142722725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0802073988396781"/>
          <c:w val="0.88505253674973794"/>
          <c:h val="0.70331720931577768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'Sub-Bacia 73'!$R$17</c:f>
              <c:strCache>
                <c:ptCount val="1"/>
                <c:pt idx="0">
                  <c:v>Máximo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rgbClr val="00B0F0"/>
                </a:gs>
                <a:gs pos="0">
                  <a:srgbClr val="0070C0"/>
                </a:gs>
                <a:gs pos="50000">
                  <a:schemeClr val="accent5">
                    <a:lumMod val="60000"/>
                    <a:lumOff val="40000"/>
                  </a:schemeClr>
                </a:gs>
                <a:gs pos="100000">
                  <a:schemeClr val="accent5">
                    <a:lumMod val="40000"/>
                    <a:lumOff val="6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  <a:ln>
              <a:solidFill>
                <a:srgbClr val="0070C0"/>
              </a:solidFill>
            </a:ln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73'!$S$17:$AD$17</c:f>
              <c:numCache>
                <c:formatCode>0.0</c:formatCode>
                <c:ptCount val="12"/>
                <c:pt idx="0">
                  <c:v>205.51333199999999</c:v>
                </c:pt>
                <c:pt idx="1">
                  <c:v>192.33928599999999</c:v>
                </c:pt>
                <c:pt idx="2">
                  <c:v>145.57000099999999</c:v>
                </c:pt>
                <c:pt idx="3">
                  <c:v>177.83999900000001</c:v>
                </c:pt>
                <c:pt idx="4">
                  <c:v>197.30333300000001</c:v>
                </c:pt>
                <c:pt idx="5">
                  <c:v>165.436668</c:v>
                </c:pt>
                <c:pt idx="6">
                  <c:v>175.94</c:v>
                </c:pt>
                <c:pt idx="7">
                  <c:v>156.48333299999999</c:v>
                </c:pt>
                <c:pt idx="8">
                  <c:v>202.39333300000001</c:v>
                </c:pt>
                <c:pt idx="9">
                  <c:v>249.56428500000001</c:v>
                </c:pt>
                <c:pt idx="10">
                  <c:v>193.28999899999999</c:v>
                </c:pt>
                <c:pt idx="11">
                  <c:v>179.52000100000001</c:v>
                </c:pt>
              </c:numCache>
            </c:numRef>
          </c:val>
        </c:ser>
        <c:ser>
          <c:idx val="5"/>
          <c:order val="4"/>
          <c:tx>
            <c:strRef>
              <c:f>'Sub-Bacia 73'!$R$16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75000"/>
                  </a:schemeClr>
                </a:gs>
                <a:gs pos="0">
                  <a:schemeClr val="accent6">
                    <a:lumMod val="75000"/>
                  </a:schemeClr>
                </a:gs>
                <a:gs pos="39000">
                  <a:srgbClr val="FFC000"/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73'!$S$16:$AD$16</c:f>
              <c:numCache>
                <c:formatCode>0.0</c:formatCode>
                <c:ptCount val="12"/>
                <c:pt idx="0">
                  <c:v>177.82802069230769</c:v>
                </c:pt>
                <c:pt idx="1">
                  <c:v>178.77196161538461</c:v>
                </c:pt>
                <c:pt idx="2">
                  <c:v>130.9218996923077</c:v>
                </c:pt>
                <c:pt idx="3">
                  <c:v>153.62580253846156</c:v>
                </c:pt>
                <c:pt idx="4">
                  <c:v>162.73600476923079</c:v>
                </c:pt>
                <c:pt idx="5">
                  <c:v>150.21200723076925</c:v>
                </c:pt>
                <c:pt idx="6">
                  <c:v>150.73179138461541</c:v>
                </c:pt>
                <c:pt idx="7">
                  <c:v>128.12806715384613</c:v>
                </c:pt>
                <c:pt idx="8">
                  <c:v>172.13419138461538</c:v>
                </c:pt>
                <c:pt idx="9">
                  <c:v>228.85593946153847</c:v>
                </c:pt>
                <c:pt idx="10">
                  <c:v>166.96431446153844</c:v>
                </c:pt>
                <c:pt idx="11">
                  <c:v>163.26765423076921</c:v>
                </c:pt>
              </c:numCache>
            </c:numRef>
          </c:val>
        </c:ser>
        <c:ser>
          <c:idx val="6"/>
          <c:order val="5"/>
          <c:tx>
            <c:strRef>
              <c:f>'Sub-Bacia 73'!$R$18</c:f>
              <c:strCache>
                <c:ptCount val="1"/>
                <c:pt idx="0">
                  <c:v>Mínimo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60000"/>
                    <a:lumOff val="40000"/>
                  </a:schemeClr>
                </a:gs>
                <a:gs pos="0">
                  <a:srgbClr val="FF0000"/>
                </a:gs>
                <a:gs pos="50000">
                  <a:schemeClr val="accent6">
                    <a:lumMod val="75000"/>
                  </a:schemeClr>
                </a:gs>
                <a:gs pos="100000">
                  <a:srgbClr val="FF0000"/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73'!$S$18:$AD$18</c:f>
              <c:numCache>
                <c:formatCode>0.0</c:formatCode>
                <c:ptCount val="12"/>
                <c:pt idx="0">
                  <c:v>148.20344800000001</c:v>
                </c:pt>
                <c:pt idx="1">
                  <c:v>152.77666400000001</c:v>
                </c:pt>
                <c:pt idx="2">
                  <c:v>114.05666600000001</c:v>
                </c:pt>
                <c:pt idx="3">
                  <c:v>132.97241399999999</c:v>
                </c:pt>
                <c:pt idx="4">
                  <c:v>134.683333</c:v>
                </c:pt>
                <c:pt idx="5">
                  <c:v>135.012</c:v>
                </c:pt>
                <c:pt idx="6">
                  <c:v>130.52000100000001</c:v>
                </c:pt>
                <c:pt idx="7">
                  <c:v>108.24</c:v>
                </c:pt>
                <c:pt idx="8">
                  <c:v>155.093332</c:v>
                </c:pt>
                <c:pt idx="9">
                  <c:v>203.443331</c:v>
                </c:pt>
                <c:pt idx="10">
                  <c:v>150.003332</c:v>
                </c:pt>
                <c:pt idx="11">
                  <c:v>139.19666699999999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205824"/>
        <c:axId val="62426496"/>
      </c:barChart>
      <c:lineChart>
        <c:grouping val="standard"/>
        <c:varyColors val="0"/>
        <c:ser>
          <c:idx val="1"/>
          <c:order val="0"/>
          <c:tx>
            <c:strRef>
              <c:f>'Sub-Bacia 73'!$R$19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0.14473982791713685"/>
                  <c:y val="-1.84784331203882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73'!$S$19:$AD$19</c:f>
              <c:numCache>
                <c:formatCode>0.0</c:formatCode>
                <c:ptCount val="12"/>
                <c:pt idx="0">
                  <c:v>163.68147121794874</c:v>
                </c:pt>
                <c:pt idx="1">
                  <c:v>163.68147121794874</c:v>
                </c:pt>
                <c:pt idx="2">
                  <c:v>163.68147121794874</c:v>
                </c:pt>
                <c:pt idx="3">
                  <c:v>163.68147121794874</c:v>
                </c:pt>
                <c:pt idx="4">
                  <c:v>163.68147121794874</c:v>
                </c:pt>
                <c:pt idx="5">
                  <c:v>163.68147121794874</c:v>
                </c:pt>
                <c:pt idx="6">
                  <c:v>163.68147121794874</c:v>
                </c:pt>
                <c:pt idx="7">
                  <c:v>163.68147121794874</c:v>
                </c:pt>
                <c:pt idx="8">
                  <c:v>163.68147121794874</c:v>
                </c:pt>
                <c:pt idx="9">
                  <c:v>163.68147121794874</c:v>
                </c:pt>
                <c:pt idx="10">
                  <c:v>163.68147121794874</c:v>
                </c:pt>
                <c:pt idx="11">
                  <c:v>163.68147121794874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'Sub-Bacia 73'!$R$20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chemeClr val="accent6">
                  <a:lumMod val="75000"/>
                </a:schemeClr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7"/>
              <c:layout>
                <c:manualLayout>
                  <c:x val="-5.0587179057609614E-2"/>
                  <c:y val="-2.1794186104095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5.7965792840740445E-2"/>
                  <c:y val="-2.1226415094339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73'!$S$20:$AD$20</c:f>
              <c:numCache>
                <c:formatCode>0.0</c:formatCode>
                <c:ptCount val="12"/>
                <c:pt idx="0">
                  <c:v>181.3036803076923</c:v>
                </c:pt>
                <c:pt idx="1">
                  <c:v>181.3036803076923</c:v>
                </c:pt>
                <c:pt idx="8">
                  <c:v>181.3036803076923</c:v>
                </c:pt>
                <c:pt idx="9">
                  <c:v>181.3036803076923</c:v>
                </c:pt>
                <c:pt idx="10">
                  <c:v>181.3036803076923</c:v>
                </c:pt>
                <c:pt idx="11">
                  <c:v>181.3036803076923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'Sub-Bacia 73'!$R$21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0.10211236297585327"/>
                  <c:y val="-1.550487792799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73'!$S$21:$AD$21</c:f>
              <c:numCache>
                <c:formatCode>0.0</c:formatCode>
                <c:ptCount val="12"/>
                <c:pt idx="2">
                  <c:v>146.05926212820512</c:v>
                </c:pt>
                <c:pt idx="3">
                  <c:v>146.05926212820512</c:v>
                </c:pt>
                <c:pt idx="4">
                  <c:v>146.05926212820512</c:v>
                </c:pt>
                <c:pt idx="5">
                  <c:v>146.05926212820512</c:v>
                </c:pt>
                <c:pt idx="6">
                  <c:v>146.05926212820512</c:v>
                </c:pt>
                <c:pt idx="7">
                  <c:v>146.05926212820512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205824"/>
        <c:axId val="62426496"/>
      </c:lineChart>
      <c:catAx>
        <c:axId val="272205824"/>
        <c:scaling>
          <c:orientation val="minMax"/>
        </c:scaling>
        <c:delete val="0"/>
        <c:axPos val="b"/>
        <c:majorTickMark val="out"/>
        <c:minorTickMark val="none"/>
        <c:tickLblPos val="nextTo"/>
        <c:crossAx val="62426496"/>
        <c:crosses val="autoZero"/>
        <c:auto val="1"/>
        <c:lblAlgn val="ctr"/>
        <c:lblOffset val="100"/>
        <c:noMultiLvlLbl val="0"/>
      </c:catAx>
      <c:valAx>
        <c:axId val="62426496"/>
        <c:scaling>
          <c:orientation val="minMax"/>
          <c:max val="25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8272606082419E-3"/>
              <c:y val="0.1391908209616212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72205824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Relação Entre a Precipitação Média Anual e a Altitude de 13 Estações Pluviométricas na Sub-Bacia 73</a:t>
            </a:r>
          </a:p>
        </c:rich>
      </c:tx>
      <c:layout>
        <c:manualLayout>
          <c:xMode val="edge"/>
          <c:yMode val="edge"/>
          <c:x val="0.13280243055555555"/>
          <c:y val="1.70221207149826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44427083333334"/>
          <c:y val="0.15014368278272805"/>
          <c:w val="0.83451545138888894"/>
          <c:h val="0.720312349213497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</c:spPr>
          <c:marker>
            <c:spPr>
              <a:noFill/>
              <a:ln w="22225" cmpd="dbl">
                <a:solidFill>
                  <a:srgbClr val="00B0F0"/>
                </a:solidFill>
              </a:ln>
              <a:effectLst>
                <a:glow rad="1016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trendline>
            <c:spPr>
              <a:ln w="25400" cap="flat" cmpd="sng" algn="ctr">
                <a:solidFill>
                  <a:schemeClr val="dk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rendlineType val="linear"/>
            <c:dispRSqr val="1"/>
            <c:dispEq val="1"/>
            <c:trendlineLbl>
              <c:layout>
                <c:manualLayout>
                  <c:x val="-0.17310127855312785"/>
                  <c:y val="0.35958063928115719"/>
                </c:manualLayout>
              </c:layout>
              <c:numFmt formatCode="General" sourceLinked="0"/>
            </c:trendlineLbl>
          </c:trendline>
          <c:xVal>
            <c:numRef>
              <c:f>'Sub-Bacia 73'!$AW$2:$AW$14</c:f>
              <c:numCache>
                <c:formatCode>General</c:formatCode>
                <c:ptCount val="13"/>
                <c:pt idx="0">
                  <c:v>543</c:v>
                </c:pt>
                <c:pt idx="1">
                  <c:v>1069</c:v>
                </c:pt>
                <c:pt idx="2">
                  <c:v>624</c:v>
                </c:pt>
                <c:pt idx="3">
                  <c:v>272</c:v>
                </c:pt>
                <c:pt idx="4">
                  <c:v>454</c:v>
                </c:pt>
                <c:pt idx="5">
                  <c:v>897</c:v>
                </c:pt>
                <c:pt idx="6">
                  <c:v>774</c:v>
                </c:pt>
                <c:pt idx="7">
                  <c:v>524</c:v>
                </c:pt>
                <c:pt idx="8">
                  <c:v>1043</c:v>
                </c:pt>
                <c:pt idx="9">
                  <c:v>755</c:v>
                </c:pt>
                <c:pt idx="10">
                  <c:v>1178</c:v>
                </c:pt>
                <c:pt idx="11">
                  <c:v>729</c:v>
                </c:pt>
                <c:pt idx="12">
                  <c:v>357</c:v>
                </c:pt>
              </c:numCache>
            </c:numRef>
          </c:xVal>
          <c:yVal>
            <c:numRef>
              <c:f>'Sub-Bacia 73'!$AE$2:$AE$14</c:f>
              <c:numCache>
                <c:formatCode>General</c:formatCode>
                <c:ptCount val="13"/>
                <c:pt idx="0">
                  <c:v>1881.640312</c:v>
                </c:pt>
                <c:pt idx="1">
                  <c:v>1996.739998</c:v>
                </c:pt>
                <c:pt idx="2">
                  <c:v>1915.9813770000001</c:v>
                </c:pt>
                <c:pt idx="3">
                  <c:v>1778.1499940000001</c:v>
                </c:pt>
                <c:pt idx="4">
                  <c:v>1963.042637</c:v>
                </c:pt>
                <c:pt idx="5">
                  <c:v>2096.7066610000002</c:v>
                </c:pt>
                <c:pt idx="6">
                  <c:v>1803.9702259999999</c:v>
                </c:pt>
                <c:pt idx="7">
                  <c:v>1941.7923470000001</c:v>
                </c:pt>
                <c:pt idx="8">
                  <c:v>2170.0200009999999</c:v>
                </c:pt>
                <c:pt idx="9">
                  <c:v>2081.0800020000001</c:v>
                </c:pt>
                <c:pt idx="10">
                  <c:v>1999.3963530000001</c:v>
                </c:pt>
                <c:pt idx="11">
                  <c:v>1990.3662690000001</c:v>
                </c:pt>
                <c:pt idx="12">
                  <c:v>1915.4233369999999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428224"/>
        <c:axId val="62428800"/>
      </c:scatterChart>
      <c:valAx>
        <c:axId val="6242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Altitude (m)</a:t>
                </a:r>
              </a:p>
            </c:rich>
          </c:tx>
          <c:layout>
            <c:manualLayout>
              <c:xMode val="edge"/>
              <c:yMode val="edge"/>
              <c:x val="0.47092459203479442"/>
              <c:y val="0.945529213712055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2428800"/>
        <c:crosses val="autoZero"/>
        <c:crossBetween val="midCat"/>
      </c:valAx>
      <c:valAx>
        <c:axId val="62428800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62428224"/>
        <c:crosses val="autoZero"/>
        <c:crossBetween val="midCat"/>
        <c:majorUnit val="2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</a:t>
            </a:r>
            <a:r>
              <a:rPr lang="en-US" sz="1200"/>
              <a:t>74 </a:t>
            </a:r>
          </a:p>
          <a:p>
            <a:pPr>
              <a:defRPr sz="1200"/>
            </a:pPr>
            <a:r>
              <a:rPr lang="en-US" sz="1200"/>
              <a:t>Período: 1977 a 2006  -  Número de Estações: 19</a:t>
            </a:r>
          </a:p>
        </c:rich>
      </c:tx>
      <c:layout>
        <c:manualLayout>
          <c:xMode val="edge"/>
          <c:yMode val="edge"/>
          <c:x val="0.21930719056157585"/>
          <c:y val="2.09725100151954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3002295505141065"/>
          <c:w val="0.88505253674973794"/>
          <c:h val="0.68131493464307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'Sub-Bacia 74'!$R$22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cat>
            <c:strRef>
              <c:f>'[1]Pantanal do MS'!$B$21:$M$21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74'!$S$22:$AD$22</c:f>
              <c:numCache>
                <c:formatCode>0.0</c:formatCode>
                <c:ptCount val="12"/>
                <c:pt idx="0">
                  <c:v>156.52208668421056</c:v>
                </c:pt>
                <c:pt idx="1">
                  <c:v>162.77703236842103</c:v>
                </c:pt>
                <c:pt idx="2">
                  <c:v>129.2182365789474</c:v>
                </c:pt>
                <c:pt idx="3">
                  <c:v>158.04236242105264</c:v>
                </c:pt>
                <c:pt idx="4">
                  <c:v>160.01316110526315</c:v>
                </c:pt>
                <c:pt idx="5">
                  <c:v>147.60241915789476</c:v>
                </c:pt>
                <c:pt idx="6">
                  <c:v>142.97353257894733</c:v>
                </c:pt>
                <c:pt idx="7">
                  <c:v>121.26876731578946</c:v>
                </c:pt>
                <c:pt idx="8">
                  <c:v>164.01618126315788</c:v>
                </c:pt>
                <c:pt idx="9">
                  <c:v>224.95198542105263</c:v>
                </c:pt>
                <c:pt idx="10">
                  <c:v>161.54538963157901</c:v>
                </c:pt>
                <c:pt idx="11">
                  <c:v>158.71421668421053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603520"/>
        <c:axId val="282763840"/>
      </c:barChart>
      <c:lineChart>
        <c:grouping val="standard"/>
        <c:varyColors val="0"/>
        <c:ser>
          <c:idx val="1"/>
          <c:order val="1"/>
          <c:tx>
            <c:strRef>
              <c:f>'Sub-Bacia 74'!$R$25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5.0969634859766598E-2"/>
                  <c:y val="-2.0367454068241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74'!$S$25:$AD$25</c:f>
              <c:numCache>
                <c:formatCode>0.0</c:formatCode>
                <c:ptCount val="12"/>
                <c:pt idx="0">
                  <c:v>157.30378093421052</c:v>
                </c:pt>
                <c:pt idx="1">
                  <c:v>157.30378093421052</c:v>
                </c:pt>
                <c:pt idx="2">
                  <c:v>157.30378093421052</c:v>
                </c:pt>
                <c:pt idx="3">
                  <c:v>157.30378093421052</c:v>
                </c:pt>
                <c:pt idx="4">
                  <c:v>157.30378093421052</c:v>
                </c:pt>
                <c:pt idx="5">
                  <c:v>157.30378093421052</c:v>
                </c:pt>
                <c:pt idx="6">
                  <c:v>157.30378093421052</c:v>
                </c:pt>
                <c:pt idx="7">
                  <c:v>157.30378093421052</c:v>
                </c:pt>
                <c:pt idx="8">
                  <c:v>157.30378093421052</c:v>
                </c:pt>
                <c:pt idx="9">
                  <c:v>157.30378093421052</c:v>
                </c:pt>
                <c:pt idx="10">
                  <c:v>157.30378093421052</c:v>
                </c:pt>
                <c:pt idx="11">
                  <c:v>157.30378093421052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'Sub-Bacia 74'!$R$26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rgbClr val="00B0F0"/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7"/>
              <c:layout>
                <c:manualLayout>
                  <c:x val="-4.8404954282675369E-2"/>
                  <c:y val="-2.388176684526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8.4035934408488916E-2"/>
                  <c:y val="-2.5302530253025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rgbClr val="00B0F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'Sub-Bacia 74'!$S$26:$AD$26</c:f>
              <c:numCache>
                <c:formatCode>0.0</c:formatCode>
                <c:ptCount val="12"/>
                <c:pt idx="0">
                  <c:v>171.42114867543862</c:v>
                </c:pt>
                <c:pt idx="1">
                  <c:v>171.42114867543862</c:v>
                </c:pt>
                <c:pt idx="8">
                  <c:v>171.42114867543862</c:v>
                </c:pt>
                <c:pt idx="9">
                  <c:v>171.42114867543862</c:v>
                </c:pt>
                <c:pt idx="10">
                  <c:v>171.42114867543862</c:v>
                </c:pt>
                <c:pt idx="11">
                  <c:v>171.42114867543862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'Sub-Bacia 74'!$R$27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rgbClr val="FF0000"/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9.1120077875578867E-2"/>
                  <c:y val="-2.3882262241972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rgbClr val="FF000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74'!$S$27:$AD$27</c:f>
              <c:numCache>
                <c:formatCode>0.0</c:formatCode>
                <c:ptCount val="12"/>
                <c:pt idx="2">
                  <c:v>143.18641319298249</c:v>
                </c:pt>
                <c:pt idx="3">
                  <c:v>143.18641319298249</c:v>
                </c:pt>
                <c:pt idx="4">
                  <c:v>143.18641319298249</c:v>
                </c:pt>
                <c:pt idx="5">
                  <c:v>143.18641319298249</c:v>
                </c:pt>
                <c:pt idx="6">
                  <c:v>143.18641319298249</c:v>
                </c:pt>
                <c:pt idx="7">
                  <c:v>143.18641319298249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03520"/>
        <c:axId val="282763840"/>
      </c:lineChart>
      <c:catAx>
        <c:axId val="282603520"/>
        <c:scaling>
          <c:orientation val="minMax"/>
        </c:scaling>
        <c:delete val="0"/>
        <c:axPos val="b"/>
        <c:majorTickMark val="out"/>
        <c:minorTickMark val="none"/>
        <c:tickLblPos val="nextTo"/>
        <c:crossAx val="282763840"/>
        <c:crosses val="autoZero"/>
        <c:auto val="1"/>
        <c:lblAlgn val="ctr"/>
        <c:lblOffset val="100"/>
        <c:noMultiLvlLbl val="0"/>
      </c:catAx>
      <c:valAx>
        <c:axId val="282763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7752076448897E-3"/>
              <c:y val="8.1985048898590651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82603520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</a:t>
            </a:r>
            <a:r>
              <a:rPr lang="en-US" sz="1200"/>
              <a:t>74 </a:t>
            </a:r>
          </a:p>
          <a:p>
            <a:pPr>
              <a:defRPr sz="1200"/>
            </a:pPr>
            <a:r>
              <a:rPr lang="en-US" sz="1200"/>
              <a:t>Período: 1977 a 2006  -  Número de Estações: 19</a:t>
            </a:r>
          </a:p>
        </c:rich>
      </c:tx>
      <c:layout>
        <c:manualLayout>
          <c:xMode val="edge"/>
          <c:yMode val="edge"/>
          <c:x val="0.23240056531395115"/>
          <c:y val="2.09726142722725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0802073988396781"/>
          <c:w val="0.88505253674973794"/>
          <c:h val="0.70331720931577768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'Sub-Bacia 74'!$R$23</c:f>
              <c:strCache>
                <c:ptCount val="1"/>
                <c:pt idx="0">
                  <c:v>Máximo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rgbClr val="00B0F0"/>
                </a:gs>
                <a:gs pos="0">
                  <a:srgbClr val="0070C0"/>
                </a:gs>
                <a:gs pos="50000">
                  <a:schemeClr val="accent5">
                    <a:lumMod val="60000"/>
                    <a:lumOff val="40000"/>
                  </a:schemeClr>
                </a:gs>
                <a:gs pos="100000">
                  <a:schemeClr val="accent5">
                    <a:lumMod val="40000"/>
                    <a:lumOff val="6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  <a:ln>
              <a:solidFill>
                <a:srgbClr val="0070C0"/>
              </a:solidFill>
            </a:ln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74'!$S$23:$AD$23</c:f>
              <c:numCache>
                <c:formatCode>0.0</c:formatCode>
                <c:ptCount val="12"/>
                <c:pt idx="0">
                  <c:v>178.59</c:v>
                </c:pt>
                <c:pt idx="1">
                  <c:v>204.24814900000001</c:v>
                </c:pt>
                <c:pt idx="2">
                  <c:v>155.999999</c:v>
                </c:pt>
                <c:pt idx="3">
                  <c:v>176.13333499999999</c:v>
                </c:pt>
                <c:pt idx="4">
                  <c:v>200.81111000000001</c:v>
                </c:pt>
                <c:pt idx="5">
                  <c:v>169.54333299999999</c:v>
                </c:pt>
                <c:pt idx="6">
                  <c:v>165.433333</c:v>
                </c:pt>
                <c:pt idx="7">
                  <c:v>134.346667</c:v>
                </c:pt>
                <c:pt idx="8">
                  <c:v>183.31034299999999</c:v>
                </c:pt>
                <c:pt idx="9">
                  <c:v>253.14666800000001</c:v>
                </c:pt>
                <c:pt idx="10">
                  <c:v>206.272413</c:v>
                </c:pt>
                <c:pt idx="11">
                  <c:v>185.306669</c:v>
                </c:pt>
              </c:numCache>
            </c:numRef>
          </c:val>
        </c:ser>
        <c:ser>
          <c:idx val="5"/>
          <c:order val="4"/>
          <c:tx>
            <c:strRef>
              <c:f>'Sub-Bacia 74'!$R$22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75000"/>
                  </a:schemeClr>
                </a:gs>
                <a:gs pos="0">
                  <a:schemeClr val="accent6">
                    <a:lumMod val="75000"/>
                  </a:schemeClr>
                </a:gs>
                <a:gs pos="39000">
                  <a:srgbClr val="FFC000"/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74'!$S$22:$AD$22</c:f>
              <c:numCache>
                <c:formatCode>0.0</c:formatCode>
                <c:ptCount val="12"/>
                <c:pt idx="0">
                  <c:v>156.52208668421056</c:v>
                </c:pt>
                <c:pt idx="1">
                  <c:v>162.77703236842103</c:v>
                </c:pt>
                <c:pt idx="2">
                  <c:v>129.2182365789474</c:v>
                </c:pt>
                <c:pt idx="3">
                  <c:v>158.04236242105264</c:v>
                </c:pt>
                <c:pt idx="4">
                  <c:v>160.01316110526315</c:v>
                </c:pt>
                <c:pt idx="5">
                  <c:v>147.60241915789476</c:v>
                </c:pt>
                <c:pt idx="6">
                  <c:v>142.97353257894733</c:v>
                </c:pt>
                <c:pt idx="7">
                  <c:v>121.26876731578946</c:v>
                </c:pt>
                <c:pt idx="8">
                  <c:v>164.01618126315788</c:v>
                </c:pt>
                <c:pt idx="9">
                  <c:v>224.95198542105263</c:v>
                </c:pt>
                <c:pt idx="10">
                  <c:v>161.54538963157901</c:v>
                </c:pt>
                <c:pt idx="11">
                  <c:v>158.71421668421053</c:v>
                </c:pt>
              </c:numCache>
            </c:numRef>
          </c:val>
        </c:ser>
        <c:ser>
          <c:idx val="6"/>
          <c:order val="5"/>
          <c:tx>
            <c:strRef>
              <c:f>'Sub-Bacia 74'!$R$24</c:f>
              <c:strCache>
                <c:ptCount val="1"/>
                <c:pt idx="0">
                  <c:v>Mínimo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60000"/>
                    <a:lumOff val="40000"/>
                  </a:schemeClr>
                </a:gs>
                <a:gs pos="0">
                  <a:srgbClr val="FF0000"/>
                </a:gs>
                <a:gs pos="50000">
                  <a:schemeClr val="accent6">
                    <a:lumMod val="75000"/>
                  </a:schemeClr>
                </a:gs>
                <a:gs pos="100000">
                  <a:srgbClr val="FF0000"/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74'!$S$24:$AD$24</c:f>
              <c:numCache>
                <c:formatCode>0.0</c:formatCode>
                <c:ptCount val="12"/>
                <c:pt idx="0">
                  <c:v>131.36000000000001</c:v>
                </c:pt>
                <c:pt idx="1">
                  <c:v>125.41000099999999</c:v>
                </c:pt>
                <c:pt idx="2">
                  <c:v>113.96</c:v>
                </c:pt>
                <c:pt idx="3">
                  <c:v>142.53666699999999</c:v>
                </c:pt>
                <c:pt idx="4">
                  <c:v>128.307143</c:v>
                </c:pt>
                <c:pt idx="5">
                  <c:v>112.155173</c:v>
                </c:pt>
                <c:pt idx="6">
                  <c:v>111.010344</c:v>
                </c:pt>
                <c:pt idx="7">
                  <c:v>104.433334</c:v>
                </c:pt>
                <c:pt idx="8">
                  <c:v>143.656665</c:v>
                </c:pt>
                <c:pt idx="9">
                  <c:v>206.376668</c:v>
                </c:pt>
                <c:pt idx="10">
                  <c:v>133.876667</c:v>
                </c:pt>
                <c:pt idx="11">
                  <c:v>140.70666700000001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605568"/>
        <c:axId val="282766144"/>
      </c:barChart>
      <c:lineChart>
        <c:grouping val="standard"/>
        <c:varyColors val="0"/>
        <c:ser>
          <c:idx val="1"/>
          <c:order val="0"/>
          <c:tx>
            <c:strRef>
              <c:f>'Sub-Bacia 74'!$R$25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0.15961280683220874"/>
                  <c:y val="-1.84784331203882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74'!$S$25:$AD$25</c:f>
              <c:numCache>
                <c:formatCode>0.0</c:formatCode>
                <c:ptCount val="12"/>
                <c:pt idx="0">
                  <c:v>157.30378093421052</c:v>
                </c:pt>
                <c:pt idx="1">
                  <c:v>157.30378093421052</c:v>
                </c:pt>
                <c:pt idx="2">
                  <c:v>157.30378093421052</c:v>
                </c:pt>
                <c:pt idx="3">
                  <c:v>157.30378093421052</c:v>
                </c:pt>
                <c:pt idx="4">
                  <c:v>157.30378093421052</c:v>
                </c:pt>
                <c:pt idx="5">
                  <c:v>157.30378093421052</c:v>
                </c:pt>
                <c:pt idx="6">
                  <c:v>157.30378093421052</c:v>
                </c:pt>
                <c:pt idx="7">
                  <c:v>157.30378093421052</c:v>
                </c:pt>
                <c:pt idx="8">
                  <c:v>157.30378093421052</c:v>
                </c:pt>
                <c:pt idx="9">
                  <c:v>157.30378093421052</c:v>
                </c:pt>
                <c:pt idx="10">
                  <c:v>157.30378093421052</c:v>
                </c:pt>
                <c:pt idx="11">
                  <c:v>157.30378093421052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'Sub-Bacia 74'!$R$26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chemeClr val="accent6">
                  <a:lumMod val="75000"/>
                </a:schemeClr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7"/>
              <c:layout>
                <c:manualLayout>
                  <c:x val="-5.0587179057609614E-2"/>
                  <c:y val="-2.1794186104095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7.0971326337820773E-2"/>
                  <c:y val="-1.8081761006289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74'!$S$26:$AD$26</c:f>
              <c:numCache>
                <c:formatCode>0.0</c:formatCode>
                <c:ptCount val="12"/>
                <c:pt idx="0">
                  <c:v>171.42114867543862</c:v>
                </c:pt>
                <c:pt idx="1">
                  <c:v>171.42114867543862</c:v>
                </c:pt>
                <c:pt idx="8">
                  <c:v>171.42114867543862</c:v>
                </c:pt>
                <c:pt idx="9">
                  <c:v>171.42114867543862</c:v>
                </c:pt>
                <c:pt idx="10">
                  <c:v>171.42114867543862</c:v>
                </c:pt>
                <c:pt idx="11">
                  <c:v>171.42114867543862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'Sub-Bacia 74'!$R$27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9.7503763484464739E-2"/>
                  <c:y val="-1.8649532016045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74'!$S$27:$AD$27</c:f>
              <c:numCache>
                <c:formatCode>0.0</c:formatCode>
                <c:ptCount val="12"/>
                <c:pt idx="2">
                  <c:v>143.18641319298249</c:v>
                </c:pt>
                <c:pt idx="3">
                  <c:v>143.18641319298249</c:v>
                </c:pt>
                <c:pt idx="4">
                  <c:v>143.18641319298249</c:v>
                </c:pt>
                <c:pt idx="5">
                  <c:v>143.18641319298249</c:v>
                </c:pt>
                <c:pt idx="6">
                  <c:v>143.18641319298249</c:v>
                </c:pt>
                <c:pt idx="7">
                  <c:v>143.18641319298249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05568"/>
        <c:axId val="282766144"/>
      </c:lineChart>
      <c:catAx>
        <c:axId val="282605568"/>
        <c:scaling>
          <c:orientation val="minMax"/>
        </c:scaling>
        <c:delete val="0"/>
        <c:axPos val="b"/>
        <c:majorTickMark val="out"/>
        <c:minorTickMark val="none"/>
        <c:tickLblPos val="nextTo"/>
        <c:crossAx val="282766144"/>
        <c:crosses val="autoZero"/>
        <c:auto val="1"/>
        <c:lblAlgn val="ctr"/>
        <c:lblOffset val="100"/>
        <c:noMultiLvlLbl val="0"/>
      </c:catAx>
      <c:valAx>
        <c:axId val="282766144"/>
        <c:scaling>
          <c:orientation val="minMax"/>
          <c:max val="27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8272606082419E-3"/>
              <c:y val="0.1391908209616212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82605568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Relação Entre a Precipitação Média Anual e a Altitude de 19 Estações Pluviométricas na Sub-Bacia 74</a:t>
            </a:r>
          </a:p>
        </c:rich>
      </c:tx>
      <c:layout>
        <c:manualLayout>
          <c:xMode val="edge"/>
          <c:yMode val="edge"/>
          <c:x val="0.13280243055555555"/>
          <c:y val="1.70221207149826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44427083333334"/>
          <c:y val="0.15014368278272805"/>
          <c:w val="0.83451545138888894"/>
          <c:h val="0.720312349213497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</c:spPr>
          <c:marker>
            <c:spPr>
              <a:noFill/>
              <a:ln w="22225" cmpd="dbl">
                <a:solidFill>
                  <a:srgbClr val="00B0F0"/>
                </a:solidFill>
              </a:ln>
              <a:effectLst>
                <a:glow rad="1016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trendline>
            <c:spPr>
              <a:ln w="25400" cap="flat" cmpd="sng" algn="ctr">
                <a:solidFill>
                  <a:schemeClr val="dk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rendlineType val="linear"/>
            <c:dispRSqr val="1"/>
            <c:dispEq val="1"/>
            <c:trendlineLbl>
              <c:layout>
                <c:manualLayout>
                  <c:x val="-5.8174308082875187E-2"/>
                  <c:y val="0.30906220177780636"/>
                </c:manualLayout>
              </c:layout>
              <c:numFmt formatCode="General" sourceLinked="0"/>
            </c:trendlineLbl>
          </c:trendline>
          <c:xVal>
            <c:numRef>
              <c:f>'Sub-Bacia 74'!$AW$2:$AW$20</c:f>
              <c:numCache>
                <c:formatCode>General</c:formatCode>
                <c:ptCount val="19"/>
                <c:pt idx="0">
                  <c:v>200</c:v>
                </c:pt>
                <c:pt idx="1">
                  <c:v>415</c:v>
                </c:pt>
                <c:pt idx="2">
                  <c:v>883</c:v>
                </c:pt>
                <c:pt idx="3">
                  <c:v>710</c:v>
                </c:pt>
                <c:pt idx="4">
                  <c:v>361</c:v>
                </c:pt>
                <c:pt idx="5">
                  <c:v>801</c:v>
                </c:pt>
                <c:pt idx="6">
                  <c:v>909</c:v>
                </c:pt>
                <c:pt idx="7">
                  <c:v>617</c:v>
                </c:pt>
                <c:pt idx="8">
                  <c:v>427</c:v>
                </c:pt>
                <c:pt idx="9">
                  <c:v>467</c:v>
                </c:pt>
                <c:pt idx="10">
                  <c:v>364</c:v>
                </c:pt>
                <c:pt idx="11">
                  <c:v>150</c:v>
                </c:pt>
                <c:pt idx="12">
                  <c:v>491</c:v>
                </c:pt>
                <c:pt idx="13">
                  <c:v>595</c:v>
                </c:pt>
                <c:pt idx="14">
                  <c:v>326</c:v>
                </c:pt>
                <c:pt idx="15">
                  <c:v>397</c:v>
                </c:pt>
                <c:pt idx="16">
                  <c:v>364</c:v>
                </c:pt>
                <c:pt idx="17">
                  <c:v>562</c:v>
                </c:pt>
                <c:pt idx="18">
                  <c:v>97</c:v>
                </c:pt>
              </c:numCache>
            </c:numRef>
          </c:xVal>
          <c:yVal>
            <c:numRef>
              <c:f>'Sub-Bacia 74'!$AE$2:$AE$20</c:f>
              <c:numCache>
                <c:formatCode>General</c:formatCode>
                <c:ptCount val="19"/>
                <c:pt idx="0">
                  <c:v>1826.853335</c:v>
                </c:pt>
                <c:pt idx="1">
                  <c:v>1839.429999</c:v>
                </c:pt>
                <c:pt idx="2">
                  <c:v>2060.6333289999998</c:v>
                </c:pt>
                <c:pt idx="3">
                  <c:v>2099.7666650000001</c:v>
                </c:pt>
                <c:pt idx="4">
                  <c:v>2045.9999989999999</c:v>
                </c:pt>
                <c:pt idx="5">
                  <c:v>2146.497758</c:v>
                </c:pt>
                <c:pt idx="6">
                  <c:v>1950.765324</c:v>
                </c:pt>
                <c:pt idx="7">
                  <c:v>1884.4400029999999</c:v>
                </c:pt>
                <c:pt idx="8">
                  <c:v>1897.5566670000001</c:v>
                </c:pt>
                <c:pt idx="9">
                  <c:v>1904.040002</c:v>
                </c:pt>
                <c:pt idx="10">
                  <c:v>1680.5000010000001</c:v>
                </c:pt>
                <c:pt idx="11">
                  <c:v>1722.857501</c:v>
                </c:pt>
                <c:pt idx="12">
                  <c:v>1869.6457499999999</c:v>
                </c:pt>
                <c:pt idx="13">
                  <c:v>1779.9700029999999</c:v>
                </c:pt>
                <c:pt idx="14">
                  <c:v>1940.5033330000001</c:v>
                </c:pt>
                <c:pt idx="15">
                  <c:v>1880.7633350000001</c:v>
                </c:pt>
                <c:pt idx="16">
                  <c:v>1819.0233370000001</c:v>
                </c:pt>
                <c:pt idx="17">
                  <c:v>1807.4466669999999</c:v>
                </c:pt>
                <c:pt idx="18">
                  <c:v>1708.569039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2767872"/>
        <c:axId val="282768448"/>
      </c:scatterChart>
      <c:valAx>
        <c:axId val="282767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Altitude (m)</a:t>
                </a:r>
              </a:p>
            </c:rich>
          </c:tx>
          <c:layout>
            <c:manualLayout>
              <c:xMode val="edge"/>
              <c:yMode val="edge"/>
              <c:x val="0.47092459203479442"/>
              <c:y val="0.945529213712055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82768448"/>
        <c:crosses val="autoZero"/>
        <c:crossBetween val="midCat"/>
      </c:valAx>
      <c:valAx>
        <c:axId val="282768448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82767872"/>
        <c:crosses val="autoZero"/>
        <c:crossBetween val="midCat"/>
        <c:majorUnit val="2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</a:t>
            </a:r>
            <a:r>
              <a:rPr lang="en-US" sz="1200"/>
              <a:t>75 </a:t>
            </a:r>
          </a:p>
          <a:p>
            <a:pPr>
              <a:defRPr sz="1200"/>
            </a:pPr>
            <a:r>
              <a:rPr lang="en-US" sz="1200"/>
              <a:t>Período: 1977 a 2006  -  Número de Estações: 15</a:t>
            </a:r>
          </a:p>
        </c:rich>
      </c:tx>
      <c:layout>
        <c:manualLayout>
          <c:xMode val="edge"/>
          <c:yMode val="edge"/>
          <c:x val="0.22800575676552653"/>
          <c:y val="6.49775213741846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3882383513941945"/>
          <c:w val="0.88505253674973794"/>
          <c:h val="0.67251405455506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'Sub-Bacia 75'!$R$18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cat>
            <c:strRef>
              <c:f>'[1]Pantanal do MS'!$B$21:$M$21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75'!$S$18:$AD$18</c:f>
              <c:numCache>
                <c:formatCode>0.0</c:formatCode>
                <c:ptCount val="12"/>
                <c:pt idx="0">
                  <c:v>148.1367094</c:v>
                </c:pt>
                <c:pt idx="1">
                  <c:v>143.84011053333333</c:v>
                </c:pt>
                <c:pt idx="2">
                  <c:v>135.4268898666667</c:v>
                </c:pt>
                <c:pt idx="3">
                  <c:v>184.6919924</c:v>
                </c:pt>
                <c:pt idx="4">
                  <c:v>149.22534240000002</c:v>
                </c:pt>
                <c:pt idx="5">
                  <c:v>140.00109606666669</c:v>
                </c:pt>
                <c:pt idx="6">
                  <c:v>140.74548380000002</c:v>
                </c:pt>
                <c:pt idx="7">
                  <c:v>115.64970246666665</c:v>
                </c:pt>
                <c:pt idx="8">
                  <c:v>156.01926560000001</c:v>
                </c:pt>
                <c:pt idx="9">
                  <c:v>203.8359964</c:v>
                </c:pt>
                <c:pt idx="10">
                  <c:v>166.84158826666669</c:v>
                </c:pt>
                <c:pt idx="11">
                  <c:v>140.17845700000001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033600"/>
        <c:axId val="217120768"/>
      </c:barChart>
      <c:lineChart>
        <c:grouping val="standard"/>
        <c:varyColors val="0"/>
        <c:ser>
          <c:idx val="1"/>
          <c:order val="1"/>
          <c:tx>
            <c:strRef>
              <c:f>'Sub-Bacia 75'!$R$21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3.7921918176069574E-2"/>
                  <c:y val="-2.476778560574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75'!$S$21:$AD$21</c:f>
              <c:numCache>
                <c:formatCode>0.0</c:formatCode>
                <c:ptCount val="12"/>
                <c:pt idx="0">
                  <c:v>152.04938618333335</c:v>
                </c:pt>
                <c:pt idx="1">
                  <c:v>152.04938618333335</c:v>
                </c:pt>
                <c:pt idx="2">
                  <c:v>152.04938618333335</c:v>
                </c:pt>
                <c:pt idx="3">
                  <c:v>152.04938618333335</c:v>
                </c:pt>
                <c:pt idx="4">
                  <c:v>152.04938618333335</c:v>
                </c:pt>
                <c:pt idx="5">
                  <c:v>152.04938618333335</c:v>
                </c:pt>
                <c:pt idx="6">
                  <c:v>152.04938618333335</c:v>
                </c:pt>
                <c:pt idx="7">
                  <c:v>152.04938618333335</c:v>
                </c:pt>
                <c:pt idx="8">
                  <c:v>152.04938618333335</c:v>
                </c:pt>
                <c:pt idx="9">
                  <c:v>152.04938618333335</c:v>
                </c:pt>
                <c:pt idx="10">
                  <c:v>152.04938618333335</c:v>
                </c:pt>
                <c:pt idx="11">
                  <c:v>152.04938618333335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'Sub-Bacia 75'!$R$22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rgbClr val="00B0F0"/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7"/>
              <c:layout>
                <c:manualLayout>
                  <c:x val="-4.8404954282675369E-2"/>
                  <c:y val="-2.388176684526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-0.68881274844458595"/>
                  <c:y val="-2.0902090209020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elete val="1"/>
            </c:dLbl>
            <c:txPr>
              <a:bodyPr/>
              <a:lstStyle/>
              <a:p>
                <a:pPr>
                  <a:defRPr sz="1000">
                    <a:solidFill>
                      <a:srgbClr val="00B0F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'Sub-Bacia 75'!$S$22:$AD$22</c:f>
              <c:numCache>
                <c:formatCode>0.0</c:formatCode>
                <c:ptCount val="12"/>
                <c:pt idx="0">
                  <c:v>159.87137618333333</c:v>
                </c:pt>
                <c:pt idx="1">
                  <c:v>159.87137618333333</c:v>
                </c:pt>
                <c:pt idx="2">
                  <c:v>159.87137618333333</c:v>
                </c:pt>
                <c:pt idx="3">
                  <c:v>159.87137618333333</c:v>
                </c:pt>
                <c:pt idx="8">
                  <c:v>159.87137618333333</c:v>
                </c:pt>
                <c:pt idx="9">
                  <c:v>159.87137618333333</c:v>
                </c:pt>
                <c:pt idx="10">
                  <c:v>159.87137618333333</c:v>
                </c:pt>
                <c:pt idx="11">
                  <c:v>159.87137618333333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'Sub-Bacia 75'!$R$23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rgbClr val="FF0000"/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6.4695120019657174E-2"/>
                  <c:y val="-2.0902090209020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rgbClr val="FF000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'Sub-Bacia 75'!$S$23:$AD$23</c:f>
              <c:numCache>
                <c:formatCode>0.0</c:formatCode>
                <c:ptCount val="12"/>
                <c:pt idx="4">
                  <c:v>136.40540618333335</c:v>
                </c:pt>
                <c:pt idx="5">
                  <c:v>136.40540618333335</c:v>
                </c:pt>
                <c:pt idx="6">
                  <c:v>136.40540618333335</c:v>
                </c:pt>
                <c:pt idx="7">
                  <c:v>136.40540618333335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033600"/>
        <c:axId val="217120768"/>
      </c:lineChart>
      <c:catAx>
        <c:axId val="283033600"/>
        <c:scaling>
          <c:orientation val="minMax"/>
        </c:scaling>
        <c:delete val="0"/>
        <c:axPos val="b"/>
        <c:majorTickMark val="out"/>
        <c:minorTickMark val="none"/>
        <c:tickLblPos val="nextTo"/>
        <c:crossAx val="217120768"/>
        <c:crosses val="autoZero"/>
        <c:auto val="1"/>
        <c:lblAlgn val="ctr"/>
        <c:lblOffset val="100"/>
        <c:noMultiLvlLbl val="0"/>
      </c:catAx>
      <c:valAx>
        <c:axId val="2171207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7752076448897E-3"/>
              <c:y val="8.1985048898590651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83033600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</a:t>
            </a:r>
            <a:r>
              <a:rPr lang="en-US" sz="1200"/>
              <a:t>75 </a:t>
            </a:r>
          </a:p>
          <a:p>
            <a:pPr>
              <a:defRPr sz="1200"/>
            </a:pPr>
            <a:r>
              <a:rPr lang="en-US" sz="1200"/>
              <a:t>Período: 1977 a 2006  -  Número de Estações: 15</a:t>
            </a:r>
          </a:p>
        </c:rich>
      </c:tx>
      <c:layout>
        <c:manualLayout>
          <c:xMode val="edge"/>
          <c:yMode val="edge"/>
          <c:x val="0.23240056531395115"/>
          <c:y val="2.09726142722725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0802073988396781"/>
          <c:w val="0.88505253674973794"/>
          <c:h val="0.70331720931577768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'Sub-Bacia 75'!$R$19</c:f>
              <c:strCache>
                <c:ptCount val="1"/>
                <c:pt idx="0">
                  <c:v>Máximo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rgbClr val="00B0F0"/>
                </a:gs>
                <a:gs pos="0">
                  <a:srgbClr val="0070C0"/>
                </a:gs>
                <a:gs pos="50000">
                  <a:schemeClr val="accent5">
                    <a:lumMod val="60000"/>
                    <a:lumOff val="40000"/>
                  </a:schemeClr>
                </a:gs>
                <a:gs pos="100000">
                  <a:schemeClr val="accent5">
                    <a:lumMod val="40000"/>
                    <a:lumOff val="6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  <a:ln>
              <a:solidFill>
                <a:srgbClr val="0070C0"/>
              </a:solidFill>
            </a:ln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75'!$S$19:$AD$19</c:f>
              <c:numCache>
                <c:formatCode>0.0</c:formatCode>
                <c:ptCount val="12"/>
                <c:pt idx="0">
                  <c:v>169.78148100000001</c:v>
                </c:pt>
                <c:pt idx="1">
                  <c:v>164.79333299999999</c:v>
                </c:pt>
                <c:pt idx="2">
                  <c:v>162.35999899999999</c:v>
                </c:pt>
                <c:pt idx="3">
                  <c:v>216.91666599999999</c:v>
                </c:pt>
                <c:pt idx="4">
                  <c:v>169.23214200000001</c:v>
                </c:pt>
                <c:pt idx="5">
                  <c:v>156.56428700000001</c:v>
                </c:pt>
                <c:pt idx="6">
                  <c:v>164.74482800000001</c:v>
                </c:pt>
                <c:pt idx="7">
                  <c:v>137.309999</c:v>
                </c:pt>
                <c:pt idx="8">
                  <c:v>184.465518</c:v>
                </c:pt>
                <c:pt idx="9">
                  <c:v>227.90345099999999</c:v>
                </c:pt>
                <c:pt idx="10">
                  <c:v>189.306669</c:v>
                </c:pt>
                <c:pt idx="11">
                  <c:v>162.83333200000001</c:v>
                </c:pt>
              </c:numCache>
            </c:numRef>
          </c:val>
        </c:ser>
        <c:ser>
          <c:idx val="5"/>
          <c:order val="4"/>
          <c:tx>
            <c:strRef>
              <c:f>'Sub-Bacia 75'!$R$18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75000"/>
                  </a:schemeClr>
                </a:gs>
                <a:gs pos="0">
                  <a:schemeClr val="accent6">
                    <a:lumMod val="75000"/>
                  </a:schemeClr>
                </a:gs>
                <a:gs pos="39000">
                  <a:srgbClr val="FFC000"/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75'!$S$18:$AD$18</c:f>
              <c:numCache>
                <c:formatCode>0.0</c:formatCode>
                <c:ptCount val="12"/>
                <c:pt idx="0">
                  <c:v>148.1367094</c:v>
                </c:pt>
                <c:pt idx="1">
                  <c:v>143.84011053333333</c:v>
                </c:pt>
                <c:pt idx="2">
                  <c:v>135.4268898666667</c:v>
                </c:pt>
                <c:pt idx="3">
                  <c:v>184.6919924</c:v>
                </c:pt>
                <c:pt idx="4">
                  <c:v>149.22534240000002</c:v>
                </c:pt>
                <c:pt idx="5">
                  <c:v>140.00109606666669</c:v>
                </c:pt>
                <c:pt idx="6">
                  <c:v>140.74548380000002</c:v>
                </c:pt>
                <c:pt idx="7">
                  <c:v>115.64970246666665</c:v>
                </c:pt>
                <c:pt idx="8">
                  <c:v>156.01926560000001</c:v>
                </c:pt>
                <c:pt idx="9">
                  <c:v>203.8359964</c:v>
                </c:pt>
                <c:pt idx="10">
                  <c:v>166.84158826666669</c:v>
                </c:pt>
                <c:pt idx="11">
                  <c:v>140.17845700000001</c:v>
                </c:pt>
              </c:numCache>
            </c:numRef>
          </c:val>
        </c:ser>
        <c:ser>
          <c:idx val="6"/>
          <c:order val="5"/>
          <c:tx>
            <c:strRef>
              <c:f>'Sub-Bacia 75'!$R$20</c:f>
              <c:strCache>
                <c:ptCount val="1"/>
                <c:pt idx="0">
                  <c:v>Mínimo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60000"/>
                    <a:lumOff val="40000"/>
                  </a:schemeClr>
                </a:gs>
                <a:gs pos="0">
                  <a:srgbClr val="FF0000"/>
                </a:gs>
                <a:gs pos="50000">
                  <a:schemeClr val="accent6">
                    <a:lumMod val="75000"/>
                  </a:schemeClr>
                </a:gs>
                <a:gs pos="100000">
                  <a:srgbClr val="FF0000"/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75'!$S$20:$AD$20</c:f>
              <c:numCache>
                <c:formatCode>0.0</c:formatCode>
                <c:ptCount val="12"/>
                <c:pt idx="0">
                  <c:v>122.813334</c:v>
                </c:pt>
                <c:pt idx="1">
                  <c:v>119.57333300000001</c:v>
                </c:pt>
                <c:pt idx="2">
                  <c:v>118.264286</c:v>
                </c:pt>
                <c:pt idx="3">
                  <c:v>144.61666700000001</c:v>
                </c:pt>
                <c:pt idx="4">
                  <c:v>130.74</c:v>
                </c:pt>
                <c:pt idx="5">
                  <c:v>114.01379300000001</c:v>
                </c:pt>
                <c:pt idx="6">
                  <c:v>90.834483000000006</c:v>
                </c:pt>
                <c:pt idx="7">
                  <c:v>66.286207000000005</c:v>
                </c:pt>
                <c:pt idx="8">
                  <c:v>118.724138</c:v>
                </c:pt>
                <c:pt idx="9">
                  <c:v>171.37</c:v>
                </c:pt>
                <c:pt idx="10">
                  <c:v>157.47666599999999</c:v>
                </c:pt>
                <c:pt idx="11">
                  <c:v>121.500001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035648"/>
        <c:axId val="217123072"/>
      </c:barChart>
      <c:lineChart>
        <c:grouping val="standard"/>
        <c:varyColors val="0"/>
        <c:ser>
          <c:idx val="1"/>
          <c:order val="0"/>
          <c:tx>
            <c:strRef>
              <c:f>'Sub-Bacia 75'!$R$21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0.19692893993029828"/>
                  <c:y val="-1.53337790323379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75'!$S$21:$AD$21</c:f>
              <c:numCache>
                <c:formatCode>0.0</c:formatCode>
                <c:ptCount val="12"/>
                <c:pt idx="0">
                  <c:v>152.04938618333335</c:v>
                </c:pt>
                <c:pt idx="1">
                  <c:v>152.04938618333335</c:v>
                </c:pt>
                <c:pt idx="2">
                  <c:v>152.04938618333335</c:v>
                </c:pt>
                <c:pt idx="3">
                  <c:v>152.04938618333335</c:v>
                </c:pt>
                <c:pt idx="4">
                  <c:v>152.04938618333335</c:v>
                </c:pt>
                <c:pt idx="5">
                  <c:v>152.04938618333335</c:v>
                </c:pt>
                <c:pt idx="6">
                  <c:v>152.04938618333335</c:v>
                </c:pt>
                <c:pt idx="7">
                  <c:v>152.04938618333335</c:v>
                </c:pt>
                <c:pt idx="8">
                  <c:v>152.04938618333335</c:v>
                </c:pt>
                <c:pt idx="9">
                  <c:v>152.04938618333335</c:v>
                </c:pt>
                <c:pt idx="10">
                  <c:v>152.04938618333335</c:v>
                </c:pt>
                <c:pt idx="11">
                  <c:v>152.04938618333335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'Sub-Bacia 75'!$R$22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chemeClr val="accent6">
                  <a:lumMod val="75000"/>
                </a:schemeClr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7"/>
              <c:layout>
                <c:manualLayout>
                  <c:x val="-5.0587179057609614E-2"/>
                  <c:y val="-2.1794186104095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53528734804204048"/>
                  <c:y val="-1.8081761006289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75'!$S$22:$AD$22</c:f>
              <c:numCache>
                <c:formatCode>0.0</c:formatCode>
                <c:ptCount val="12"/>
                <c:pt idx="0">
                  <c:v>159.87137618333333</c:v>
                </c:pt>
                <c:pt idx="1">
                  <c:v>159.87137618333333</c:v>
                </c:pt>
                <c:pt idx="2">
                  <c:v>159.87137618333333</c:v>
                </c:pt>
                <c:pt idx="3">
                  <c:v>159.87137618333333</c:v>
                </c:pt>
                <c:pt idx="8">
                  <c:v>159.87137618333333</c:v>
                </c:pt>
                <c:pt idx="9">
                  <c:v>159.87137618333333</c:v>
                </c:pt>
                <c:pt idx="10">
                  <c:v>159.87137618333333</c:v>
                </c:pt>
                <c:pt idx="11">
                  <c:v>159.87137618333333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'Sub-Bacia 75'!$R$23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1.9273941002873784E-2"/>
                  <c:y val="-1.8649532016045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7.3513521857248701E-2"/>
                  <c:y val="-1.8081761006289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75'!$S$23:$AD$23</c:f>
              <c:numCache>
                <c:formatCode>0.0</c:formatCode>
                <c:ptCount val="12"/>
                <c:pt idx="4">
                  <c:v>136.40540618333335</c:v>
                </c:pt>
                <c:pt idx="5">
                  <c:v>136.40540618333335</c:v>
                </c:pt>
                <c:pt idx="6">
                  <c:v>136.40540618333335</c:v>
                </c:pt>
                <c:pt idx="7">
                  <c:v>136.40540618333335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035648"/>
        <c:axId val="217123072"/>
      </c:lineChart>
      <c:catAx>
        <c:axId val="283035648"/>
        <c:scaling>
          <c:orientation val="minMax"/>
        </c:scaling>
        <c:delete val="0"/>
        <c:axPos val="b"/>
        <c:majorTickMark val="out"/>
        <c:minorTickMark val="none"/>
        <c:tickLblPos val="nextTo"/>
        <c:crossAx val="217123072"/>
        <c:crosses val="autoZero"/>
        <c:auto val="1"/>
        <c:lblAlgn val="ctr"/>
        <c:lblOffset val="100"/>
        <c:noMultiLvlLbl val="0"/>
      </c:catAx>
      <c:valAx>
        <c:axId val="217123072"/>
        <c:scaling>
          <c:orientation val="minMax"/>
          <c:max val="25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8272606082419E-3"/>
              <c:y val="0.1391908209616212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83035648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Relação Entre a Precipitação Média Anual e a Altitude de 15 Estações Pluviométricas na Sub-Bacia 75</a:t>
            </a:r>
          </a:p>
        </c:rich>
      </c:tx>
      <c:layout>
        <c:manualLayout>
          <c:xMode val="edge"/>
          <c:yMode val="edge"/>
          <c:x val="0.13280243055555555"/>
          <c:y val="1.70221207149826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44427083333334"/>
          <c:y val="0.15014368278272805"/>
          <c:w val="0.83451545138888894"/>
          <c:h val="0.720312349213497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</c:spPr>
          <c:marker>
            <c:spPr>
              <a:noFill/>
              <a:ln w="22225" cmpd="dbl">
                <a:solidFill>
                  <a:srgbClr val="00B0F0"/>
                </a:solidFill>
              </a:ln>
              <a:effectLst>
                <a:glow rad="1016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trendline>
            <c:spPr>
              <a:ln w="25400" cap="flat" cmpd="sng" algn="ctr">
                <a:solidFill>
                  <a:schemeClr val="dk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rendlineType val="linear"/>
            <c:dispRSqr val="1"/>
            <c:dispEq val="1"/>
            <c:trendlineLbl>
              <c:layout>
                <c:manualLayout>
                  <c:x val="-4.5059119119403537E-2"/>
                  <c:y val="0.35711551452375589"/>
                </c:manualLayout>
              </c:layout>
              <c:numFmt formatCode="General" sourceLinked="0"/>
            </c:trendlineLbl>
          </c:trendline>
          <c:xVal>
            <c:numRef>
              <c:f>'Sub-Bacia 75'!$AW$2:$AW$16</c:f>
              <c:numCache>
                <c:formatCode>General</c:formatCode>
                <c:ptCount val="15"/>
                <c:pt idx="0">
                  <c:v>359</c:v>
                </c:pt>
                <c:pt idx="1">
                  <c:v>110</c:v>
                </c:pt>
                <c:pt idx="2">
                  <c:v>67</c:v>
                </c:pt>
                <c:pt idx="3">
                  <c:v>73</c:v>
                </c:pt>
                <c:pt idx="4">
                  <c:v>177</c:v>
                </c:pt>
                <c:pt idx="5">
                  <c:v>184</c:v>
                </c:pt>
                <c:pt idx="6">
                  <c:v>466</c:v>
                </c:pt>
                <c:pt idx="7">
                  <c:v>463</c:v>
                </c:pt>
                <c:pt idx="8">
                  <c:v>59</c:v>
                </c:pt>
                <c:pt idx="9">
                  <c:v>305</c:v>
                </c:pt>
                <c:pt idx="10">
                  <c:v>91</c:v>
                </c:pt>
                <c:pt idx="11">
                  <c:v>270</c:v>
                </c:pt>
                <c:pt idx="12">
                  <c:v>501</c:v>
                </c:pt>
                <c:pt idx="13">
                  <c:v>207</c:v>
                </c:pt>
                <c:pt idx="14">
                  <c:v>320</c:v>
                </c:pt>
              </c:numCache>
            </c:numRef>
          </c:xVal>
          <c:yVal>
            <c:numRef>
              <c:f>'Sub-Bacia 75'!$AE$2:$AE$16</c:f>
              <c:numCache>
                <c:formatCode>General</c:formatCode>
                <c:ptCount val="15"/>
                <c:pt idx="0">
                  <c:v>1884.72414</c:v>
                </c:pt>
                <c:pt idx="1">
                  <c:v>1656.36</c:v>
                </c:pt>
                <c:pt idx="2">
                  <c:v>1750.106031</c:v>
                </c:pt>
                <c:pt idx="3">
                  <c:v>1897.179999</c:v>
                </c:pt>
                <c:pt idx="4">
                  <c:v>1862.8766659999999</c:v>
                </c:pt>
                <c:pt idx="5">
                  <c:v>1764.1966620000001</c:v>
                </c:pt>
                <c:pt idx="6">
                  <c:v>1940.864362</c:v>
                </c:pt>
                <c:pt idx="7">
                  <c:v>1903.379314</c:v>
                </c:pt>
                <c:pt idx="8">
                  <c:v>1582.6208059999999</c:v>
                </c:pt>
                <c:pt idx="9">
                  <c:v>1829.792451</c:v>
                </c:pt>
                <c:pt idx="10">
                  <c:v>1900.4500029999999</c:v>
                </c:pt>
                <c:pt idx="11">
                  <c:v>1813.5166670000001</c:v>
                </c:pt>
                <c:pt idx="12">
                  <c:v>1784.806666</c:v>
                </c:pt>
                <c:pt idx="13">
                  <c:v>1944.0524129999999</c:v>
                </c:pt>
                <c:pt idx="14">
                  <c:v>1853.96333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124800"/>
        <c:axId val="217125376"/>
      </c:scatterChart>
      <c:valAx>
        <c:axId val="21712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Altitude (m)</a:t>
                </a:r>
              </a:p>
            </c:rich>
          </c:tx>
          <c:layout>
            <c:manualLayout>
              <c:xMode val="edge"/>
              <c:yMode val="edge"/>
              <c:x val="0.47092459203479442"/>
              <c:y val="0.945529213712055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7125376"/>
        <c:crosses val="autoZero"/>
        <c:crossBetween val="midCat"/>
      </c:valAx>
      <c:valAx>
        <c:axId val="217125376"/>
        <c:scaling>
          <c:orientation val="minMax"/>
          <c:max val="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7124800"/>
        <c:crosses val="autoZero"/>
        <c:crossBetween val="midCat"/>
        <c:majorUnit val="2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</a:t>
            </a:r>
            <a:r>
              <a:rPr lang="en-US" sz="1200"/>
              <a:t>76 </a:t>
            </a:r>
          </a:p>
          <a:p>
            <a:pPr>
              <a:defRPr sz="1200"/>
            </a:pPr>
            <a:r>
              <a:rPr lang="en-US" sz="1200"/>
              <a:t>Período: 1977 a 2006  -  Número de Estações: 15</a:t>
            </a:r>
          </a:p>
        </c:rich>
      </c:tx>
      <c:layout>
        <c:manualLayout>
          <c:xMode val="edge"/>
          <c:yMode val="edge"/>
          <c:x val="0.21930719056157585"/>
          <c:y val="2.09725100151954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3002295505141065"/>
          <c:w val="0.88505253674973794"/>
          <c:h val="0.68131493464307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'Sub-Bacia 76'!$R$18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cat>
            <c:strRef>
              <c:f>'[1]Pantanal do MS'!$B$21:$M$21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76'!$S$18:$AD$18</c:f>
              <c:numCache>
                <c:formatCode>0.0</c:formatCode>
                <c:ptCount val="12"/>
                <c:pt idx="0">
                  <c:v>131.11947013333332</c:v>
                </c:pt>
                <c:pt idx="1">
                  <c:v>139.53273233333331</c:v>
                </c:pt>
                <c:pt idx="2">
                  <c:v>140.69531933333332</c:v>
                </c:pt>
                <c:pt idx="3">
                  <c:v>186.47401533333334</c:v>
                </c:pt>
                <c:pt idx="4">
                  <c:v>139.89831659999999</c:v>
                </c:pt>
                <c:pt idx="5">
                  <c:v>121.90796813333333</c:v>
                </c:pt>
                <c:pt idx="6">
                  <c:v>126.89323420000002</c:v>
                </c:pt>
                <c:pt idx="7">
                  <c:v>86.872051133333329</c:v>
                </c:pt>
                <c:pt idx="8">
                  <c:v>139.16804593333333</c:v>
                </c:pt>
                <c:pt idx="9">
                  <c:v>168.30011346666666</c:v>
                </c:pt>
                <c:pt idx="10">
                  <c:v>146.63094173333334</c:v>
                </c:pt>
                <c:pt idx="11">
                  <c:v>112.30897653333335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045312"/>
        <c:axId val="217137152"/>
      </c:barChart>
      <c:lineChart>
        <c:grouping val="standard"/>
        <c:varyColors val="0"/>
        <c:ser>
          <c:idx val="1"/>
          <c:order val="1"/>
          <c:tx>
            <c:strRef>
              <c:f>'Sub-Bacia 76'!$R$21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3.7921918176069574E-2"/>
                  <c:y val="-2.476778560574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76'!$S$21:$AD$21</c:f>
              <c:numCache>
                <c:formatCode>0.0</c:formatCode>
                <c:ptCount val="12"/>
                <c:pt idx="0">
                  <c:v>136.65009873888891</c:v>
                </c:pt>
                <c:pt idx="1">
                  <c:v>136.65009873888891</c:v>
                </c:pt>
                <c:pt idx="2">
                  <c:v>136.65009873888891</c:v>
                </c:pt>
                <c:pt idx="3">
                  <c:v>136.65009873888891</c:v>
                </c:pt>
                <c:pt idx="4">
                  <c:v>136.65009873888891</c:v>
                </c:pt>
                <c:pt idx="5">
                  <c:v>136.65009873888891</c:v>
                </c:pt>
                <c:pt idx="6">
                  <c:v>136.65009873888891</c:v>
                </c:pt>
                <c:pt idx="7">
                  <c:v>136.65009873888891</c:v>
                </c:pt>
                <c:pt idx="8">
                  <c:v>136.65009873888891</c:v>
                </c:pt>
                <c:pt idx="9">
                  <c:v>136.65009873888891</c:v>
                </c:pt>
                <c:pt idx="10">
                  <c:v>136.65009873888891</c:v>
                </c:pt>
                <c:pt idx="11">
                  <c:v>136.65009873888891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'Sub-Bacia 76'!$R$22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rgbClr val="00B0F0"/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7"/>
              <c:layout>
                <c:manualLayout>
                  <c:x val="-4.8404954282675369E-2"/>
                  <c:y val="-2.388176684526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3.8368790865201445E-2"/>
                  <c:y val="-2.5302530253025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rgbClr val="00B0F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'Sub-Bacia 76'!$S$22:$AD$22</c:f>
              <c:numCache>
                <c:formatCode>0.0</c:formatCode>
                <c:ptCount val="12"/>
                <c:pt idx="0">
                  <c:v>144.90310348888892</c:v>
                </c:pt>
                <c:pt idx="1">
                  <c:v>144.90310348888892</c:v>
                </c:pt>
                <c:pt idx="2">
                  <c:v>144.90310348888892</c:v>
                </c:pt>
                <c:pt idx="3">
                  <c:v>144.90310348888892</c:v>
                </c:pt>
                <c:pt idx="4">
                  <c:v>144.90310348888892</c:v>
                </c:pt>
                <c:pt idx="8">
                  <c:v>144.90310348888892</c:v>
                </c:pt>
                <c:pt idx="9">
                  <c:v>144.90310348888892</c:v>
                </c:pt>
                <c:pt idx="10">
                  <c:v>144.90310348888892</c:v>
                </c:pt>
                <c:pt idx="11">
                  <c:v>144.90310348888892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'Sub-Bacia 76'!$R$23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rgbClr val="FF0000"/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4.3278266687252327E-2"/>
                  <c:y val="-2.388176684526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1.3591411768835557E-2"/>
                  <c:y val="-2.9702970297029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sz="1000">
                    <a:solidFill>
                      <a:srgbClr val="FF000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'Sub-Bacia 76'!$S$23:$AD$23</c:f>
              <c:numCache>
                <c:formatCode>0.0</c:formatCode>
                <c:ptCount val="12"/>
                <c:pt idx="5">
                  <c:v>111.89108448888889</c:v>
                </c:pt>
                <c:pt idx="6">
                  <c:v>111.89108448888889</c:v>
                </c:pt>
                <c:pt idx="7">
                  <c:v>111.89108448888889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045312"/>
        <c:axId val="217137152"/>
      </c:lineChart>
      <c:catAx>
        <c:axId val="284045312"/>
        <c:scaling>
          <c:orientation val="minMax"/>
        </c:scaling>
        <c:delete val="0"/>
        <c:axPos val="b"/>
        <c:majorTickMark val="out"/>
        <c:minorTickMark val="none"/>
        <c:tickLblPos val="nextTo"/>
        <c:crossAx val="217137152"/>
        <c:crosses val="autoZero"/>
        <c:auto val="1"/>
        <c:lblAlgn val="ctr"/>
        <c:lblOffset val="100"/>
        <c:noMultiLvlLbl val="0"/>
      </c:catAx>
      <c:valAx>
        <c:axId val="2171371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7752076448897E-3"/>
              <c:y val="7.3184168810581846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84045312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</a:t>
            </a:r>
            <a:r>
              <a:rPr lang="en-US" sz="1200"/>
              <a:t>70 </a:t>
            </a:r>
          </a:p>
          <a:p>
            <a:pPr>
              <a:defRPr sz="1200"/>
            </a:pPr>
            <a:r>
              <a:rPr lang="en-US" sz="1200"/>
              <a:t>Período: 1977 a 2006  -  Número de Estações: 7</a:t>
            </a:r>
          </a:p>
        </c:rich>
      </c:tx>
      <c:layout>
        <c:manualLayout>
          <c:xMode val="edge"/>
          <c:yMode val="edge"/>
          <c:x val="0.23240056531395115"/>
          <c:y val="2.09726142722725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0802073988396781"/>
          <c:w val="0.88505253674973794"/>
          <c:h val="0.70331720931577768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'Sub-Bacia 70'!$R$10</c:f>
              <c:strCache>
                <c:ptCount val="1"/>
                <c:pt idx="0">
                  <c:v>Máximo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rgbClr val="00B0F0"/>
                </a:gs>
                <a:gs pos="0">
                  <a:srgbClr val="0070C0"/>
                </a:gs>
                <a:gs pos="50000">
                  <a:schemeClr val="accent5">
                    <a:lumMod val="60000"/>
                    <a:lumOff val="40000"/>
                  </a:schemeClr>
                </a:gs>
                <a:gs pos="100000">
                  <a:schemeClr val="accent5">
                    <a:lumMod val="40000"/>
                    <a:lumOff val="6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  <a:ln>
              <a:solidFill>
                <a:srgbClr val="0070C0"/>
              </a:solidFill>
            </a:ln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70'!$S$10:$AD$10</c:f>
              <c:numCache>
                <c:formatCode>0.0</c:formatCode>
                <c:ptCount val="12"/>
                <c:pt idx="0">
                  <c:v>180.96</c:v>
                </c:pt>
                <c:pt idx="1">
                  <c:v>168.70333299999999</c:v>
                </c:pt>
                <c:pt idx="2">
                  <c:v>122.843333</c:v>
                </c:pt>
                <c:pt idx="3">
                  <c:v>138.793104</c:v>
                </c:pt>
                <c:pt idx="4">
                  <c:v>169.026667</c:v>
                </c:pt>
                <c:pt idx="5">
                  <c:v>140.42666700000001</c:v>
                </c:pt>
                <c:pt idx="6">
                  <c:v>185.3</c:v>
                </c:pt>
                <c:pt idx="7">
                  <c:v>139.10666800000001</c:v>
                </c:pt>
                <c:pt idx="8">
                  <c:v>180.223333</c:v>
                </c:pt>
                <c:pt idx="9">
                  <c:v>222.66000099999999</c:v>
                </c:pt>
                <c:pt idx="10">
                  <c:v>165.593334</c:v>
                </c:pt>
                <c:pt idx="11">
                  <c:v>153.566666</c:v>
                </c:pt>
              </c:numCache>
            </c:numRef>
          </c:val>
        </c:ser>
        <c:ser>
          <c:idx val="5"/>
          <c:order val="4"/>
          <c:tx>
            <c:strRef>
              <c:f>'Sub-Bacia 70'!$R$9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75000"/>
                  </a:schemeClr>
                </a:gs>
                <a:gs pos="0">
                  <a:schemeClr val="accent6">
                    <a:lumMod val="75000"/>
                  </a:schemeClr>
                </a:gs>
                <a:gs pos="39000">
                  <a:srgbClr val="FFC000"/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70'!$S$9:$AD$9</c:f>
              <c:numCache>
                <c:formatCode>0.0</c:formatCode>
                <c:ptCount val="12"/>
                <c:pt idx="0">
                  <c:v>162.83610899999999</c:v>
                </c:pt>
                <c:pt idx="1">
                  <c:v>152.46262416666667</c:v>
                </c:pt>
                <c:pt idx="2">
                  <c:v>111.63650733333334</c:v>
                </c:pt>
                <c:pt idx="3">
                  <c:v>116.45498100000002</c:v>
                </c:pt>
                <c:pt idx="4">
                  <c:v>130.15489683333334</c:v>
                </c:pt>
                <c:pt idx="5">
                  <c:v>116.81151366666666</c:v>
                </c:pt>
                <c:pt idx="6">
                  <c:v>157.48101316666668</c:v>
                </c:pt>
                <c:pt idx="7">
                  <c:v>123.95280433333333</c:v>
                </c:pt>
                <c:pt idx="8">
                  <c:v>157.12553766666667</c:v>
                </c:pt>
                <c:pt idx="9">
                  <c:v>178.37665566666666</c:v>
                </c:pt>
                <c:pt idx="10">
                  <c:v>141.10756483333333</c:v>
                </c:pt>
                <c:pt idx="11">
                  <c:v>138.84649199999998</c:v>
                </c:pt>
              </c:numCache>
            </c:numRef>
          </c:val>
        </c:ser>
        <c:ser>
          <c:idx val="6"/>
          <c:order val="5"/>
          <c:tx>
            <c:strRef>
              <c:f>'Sub-Bacia 70'!$R$11</c:f>
              <c:strCache>
                <c:ptCount val="1"/>
                <c:pt idx="0">
                  <c:v>Mínimo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60000"/>
                    <a:lumOff val="40000"/>
                  </a:schemeClr>
                </a:gs>
                <a:gs pos="0">
                  <a:srgbClr val="FF0000"/>
                </a:gs>
                <a:gs pos="50000">
                  <a:schemeClr val="accent6">
                    <a:lumMod val="75000"/>
                  </a:schemeClr>
                </a:gs>
                <a:gs pos="100000">
                  <a:srgbClr val="FF0000"/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70'!$S$11:$AD$11</c:f>
              <c:numCache>
                <c:formatCode>0.0</c:formatCode>
                <c:ptCount val="12"/>
                <c:pt idx="0">
                  <c:v>146.944827</c:v>
                </c:pt>
                <c:pt idx="1">
                  <c:v>138.524137</c:v>
                </c:pt>
                <c:pt idx="2">
                  <c:v>98.348275999999998</c:v>
                </c:pt>
                <c:pt idx="3">
                  <c:v>89.417241000000004</c:v>
                </c:pt>
                <c:pt idx="4">
                  <c:v>101.91034500000001</c:v>
                </c:pt>
                <c:pt idx="5">
                  <c:v>96.048276000000001</c:v>
                </c:pt>
                <c:pt idx="6">
                  <c:v>129.57931099999999</c:v>
                </c:pt>
                <c:pt idx="7">
                  <c:v>107.696428</c:v>
                </c:pt>
                <c:pt idx="8">
                  <c:v>129.08275699999999</c:v>
                </c:pt>
                <c:pt idx="9">
                  <c:v>146.653572</c:v>
                </c:pt>
                <c:pt idx="10">
                  <c:v>114.37931</c:v>
                </c:pt>
                <c:pt idx="11">
                  <c:v>114.79655200000001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668352"/>
        <c:axId val="267957312"/>
      </c:barChart>
      <c:lineChart>
        <c:grouping val="standard"/>
        <c:varyColors val="0"/>
        <c:ser>
          <c:idx val="1"/>
          <c:order val="0"/>
          <c:tx>
            <c:strRef>
              <c:f>'Sub-Bacia 70'!$R$12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3.7921918176069574E-2"/>
                  <c:y val="-2.476778560574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70'!$S$12:$AD$12</c:f>
              <c:numCache>
                <c:formatCode>0.0</c:formatCode>
                <c:ptCount val="12"/>
                <c:pt idx="0">
                  <c:v>140.60389163888888</c:v>
                </c:pt>
                <c:pt idx="1">
                  <c:v>140.60389163888888</c:v>
                </c:pt>
                <c:pt idx="2">
                  <c:v>140.60389163888888</c:v>
                </c:pt>
                <c:pt idx="3">
                  <c:v>140.60389163888888</c:v>
                </c:pt>
                <c:pt idx="4">
                  <c:v>140.60389163888888</c:v>
                </c:pt>
                <c:pt idx="5">
                  <c:v>140.60389163888888</c:v>
                </c:pt>
                <c:pt idx="6">
                  <c:v>140.60389163888888</c:v>
                </c:pt>
                <c:pt idx="7">
                  <c:v>140.60389163888888</c:v>
                </c:pt>
                <c:pt idx="8">
                  <c:v>140.60389163888888</c:v>
                </c:pt>
                <c:pt idx="9">
                  <c:v>140.60389163888888</c:v>
                </c:pt>
                <c:pt idx="10">
                  <c:v>140.60389163888888</c:v>
                </c:pt>
                <c:pt idx="11">
                  <c:v>140.60389163888888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'Sub-Bacia 70'!$R$13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chemeClr val="accent6">
                  <a:lumMod val="75000"/>
                </a:schemeClr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5.0587179057609614E-2"/>
                  <c:y val="-2.1794186104095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70'!$S$13:$AD$13</c:f>
              <c:numCache>
                <c:formatCode>0.0</c:formatCode>
                <c:ptCount val="12"/>
                <c:pt idx="0">
                  <c:v>151.52360010416666</c:v>
                </c:pt>
                <c:pt idx="1">
                  <c:v>151.52360010416666</c:v>
                </c:pt>
                <c:pt idx="6">
                  <c:v>151.52360010416666</c:v>
                </c:pt>
                <c:pt idx="7">
                  <c:v>151.52360010416666</c:v>
                </c:pt>
                <c:pt idx="8">
                  <c:v>151.52360010416666</c:v>
                </c:pt>
                <c:pt idx="9">
                  <c:v>151.52360010416666</c:v>
                </c:pt>
                <c:pt idx="10">
                  <c:v>151.52360010416666</c:v>
                </c:pt>
                <c:pt idx="11">
                  <c:v>151.52360010416666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'Sub-Bacia 70'!$R$14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1.9273941002873784E-2"/>
                  <c:y val="-1.8649532016045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70'!$S$14:$AD$14</c:f>
              <c:numCache>
                <c:formatCode>0.0</c:formatCode>
                <c:ptCount val="12"/>
                <c:pt idx="2">
                  <c:v>118.76447470833334</c:v>
                </c:pt>
                <c:pt idx="3">
                  <c:v>118.76447470833334</c:v>
                </c:pt>
                <c:pt idx="4">
                  <c:v>118.76447470833334</c:v>
                </c:pt>
                <c:pt idx="5">
                  <c:v>118.76447470833334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668352"/>
        <c:axId val="267957312"/>
      </c:lineChart>
      <c:catAx>
        <c:axId val="269668352"/>
        <c:scaling>
          <c:orientation val="minMax"/>
        </c:scaling>
        <c:delete val="0"/>
        <c:axPos val="b"/>
        <c:majorTickMark val="out"/>
        <c:minorTickMark val="none"/>
        <c:tickLblPos val="nextTo"/>
        <c:crossAx val="267957312"/>
        <c:crosses val="autoZero"/>
        <c:auto val="1"/>
        <c:lblAlgn val="ctr"/>
        <c:lblOffset val="100"/>
        <c:noMultiLvlLbl val="0"/>
      </c:catAx>
      <c:valAx>
        <c:axId val="267957312"/>
        <c:scaling>
          <c:orientation val="minMax"/>
          <c:max val="22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8272606082419E-3"/>
              <c:y val="0.1391908209616212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69668352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</a:t>
            </a:r>
            <a:r>
              <a:rPr lang="en-US" sz="1200"/>
              <a:t>76 </a:t>
            </a:r>
          </a:p>
          <a:p>
            <a:pPr>
              <a:defRPr sz="1200"/>
            </a:pPr>
            <a:r>
              <a:rPr lang="en-US" sz="1200"/>
              <a:t>Período: 1977 a 2006  -  Número de Estações: 15</a:t>
            </a:r>
          </a:p>
        </c:rich>
      </c:tx>
      <c:layout>
        <c:manualLayout>
          <c:xMode val="edge"/>
          <c:yMode val="edge"/>
          <c:x val="0.23240056531395115"/>
          <c:y val="2.09726142722725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0802073988396781"/>
          <c:w val="0.88505253674973794"/>
          <c:h val="0.70331720931577768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'Sub-Bacia 76'!$R$19</c:f>
              <c:strCache>
                <c:ptCount val="1"/>
                <c:pt idx="0">
                  <c:v>Máximo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rgbClr val="00B0F0"/>
                </a:gs>
                <a:gs pos="0">
                  <a:srgbClr val="0070C0"/>
                </a:gs>
                <a:gs pos="50000">
                  <a:schemeClr val="accent5">
                    <a:lumMod val="60000"/>
                    <a:lumOff val="40000"/>
                  </a:schemeClr>
                </a:gs>
                <a:gs pos="100000">
                  <a:schemeClr val="accent5">
                    <a:lumMod val="40000"/>
                    <a:lumOff val="6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  <a:ln>
              <a:solidFill>
                <a:srgbClr val="0070C0"/>
              </a:solidFill>
            </a:ln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76'!$S$19:$AD$19</c:f>
              <c:numCache>
                <c:formatCode>0.0</c:formatCode>
                <c:ptCount val="12"/>
                <c:pt idx="0">
                  <c:v>157.53999899999999</c:v>
                </c:pt>
                <c:pt idx="1">
                  <c:v>154.246666</c:v>
                </c:pt>
                <c:pt idx="2">
                  <c:v>176.68965399999999</c:v>
                </c:pt>
                <c:pt idx="3">
                  <c:v>209.20666700000001</c:v>
                </c:pt>
                <c:pt idx="4">
                  <c:v>153.633332</c:v>
                </c:pt>
                <c:pt idx="5">
                  <c:v>146.57333299999999</c:v>
                </c:pt>
                <c:pt idx="6">
                  <c:v>164.85</c:v>
                </c:pt>
                <c:pt idx="7">
                  <c:v>107.36</c:v>
                </c:pt>
                <c:pt idx="8">
                  <c:v>168.246668</c:v>
                </c:pt>
                <c:pt idx="9">
                  <c:v>195.98333299999999</c:v>
                </c:pt>
                <c:pt idx="10">
                  <c:v>171.23333299999999</c:v>
                </c:pt>
                <c:pt idx="11">
                  <c:v>129.80666500000001</c:v>
                </c:pt>
              </c:numCache>
            </c:numRef>
          </c:val>
        </c:ser>
        <c:ser>
          <c:idx val="5"/>
          <c:order val="4"/>
          <c:tx>
            <c:strRef>
              <c:f>'Sub-Bacia 76'!$R$18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75000"/>
                  </a:schemeClr>
                </a:gs>
                <a:gs pos="0">
                  <a:schemeClr val="accent6">
                    <a:lumMod val="75000"/>
                  </a:schemeClr>
                </a:gs>
                <a:gs pos="39000">
                  <a:srgbClr val="FFC000"/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76'!$S$18:$AD$18</c:f>
              <c:numCache>
                <c:formatCode>0.0</c:formatCode>
                <c:ptCount val="12"/>
                <c:pt idx="0">
                  <c:v>131.11947013333332</c:v>
                </c:pt>
                <c:pt idx="1">
                  <c:v>139.53273233333331</c:v>
                </c:pt>
                <c:pt idx="2">
                  <c:v>140.69531933333332</c:v>
                </c:pt>
                <c:pt idx="3">
                  <c:v>186.47401533333334</c:v>
                </c:pt>
                <c:pt idx="4">
                  <c:v>139.89831659999999</c:v>
                </c:pt>
                <c:pt idx="5">
                  <c:v>121.90796813333333</c:v>
                </c:pt>
                <c:pt idx="6">
                  <c:v>126.89323420000002</c:v>
                </c:pt>
                <c:pt idx="7">
                  <c:v>86.872051133333329</c:v>
                </c:pt>
                <c:pt idx="8">
                  <c:v>139.16804593333333</c:v>
                </c:pt>
                <c:pt idx="9">
                  <c:v>168.30011346666666</c:v>
                </c:pt>
                <c:pt idx="10">
                  <c:v>146.63094173333334</c:v>
                </c:pt>
                <c:pt idx="11">
                  <c:v>112.30897653333335</c:v>
                </c:pt>
              </c:numCache>
            </c:numRef>
          </c:val>
        </c:ser>
        <c:ser>
          <c:idx val="6"/>
          <c:order val="5"/>
          <c:tx>
            <c:strRef>
              <c:f>'Sub-Bacia 76'!$R$20</c:f>
              <c:strCache>
                <c:ptCount val="1"/>
                <c:pt idx="0">
                  <c:v>Mínimo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60000"/>
                    <a:lumOff val="40000"/>
                  </a:schemeClr>
                </a:gs>
                <a:gs pos="0">
                  <a:srgbClr val="FF0000"/>
                </a:gs>
                <a:gs pos="50000">
                  <a:schemeClr val="accent6">
                    <a:lumMod val="75000"/>
                  </a:schemeClr>
                </a:gs>
                <a:gs pos="100000">
                  <a:srgbClr val="FF0000"/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76'!$S$20:$AD$20</c:f>
              <c:numCache>
                <c:formatCode>0.0</c:formatCode>
                <c:ptCount val="12"/>
                <c:pt idx="0">
                  <c:v>109.946428</c:v>
                </c:pt>
                <c:pt idx="1">
                  <c:v>114.840001</c:v>
                </c:pt>
                <c:pt idx="2">
                  <c:v>112.019999</c:v>
                </c:pt>
                <c:pt idx="3">
                  <c:v>164.34</c:v>
                </c:pt>
                <c:pt idx="4">
                  <c:v>125.367856</c:v>
                </c:pt>
                <c:pt idx="5">
                  <c:v>107.006897</c:v>
                </c:pt>
                <c:pt idx="6">
                  <c:v>85.285184999999998</c:v>
                </c:pt>
                <c:pt idx="7">
                  <c:v>56.730769000000002</c:v>
                </c:pt>
                <c:pt idx="8">
                  <c:v>105.566666</c:v>
                </c:pt>
                <c:pt idx="9">
                  <c:v>128.376666</c:v>
                </c:pt>
                <c:pt idx="10">
                  <c:v>113.883334</c:v>
                </c:pt>
                <c:pt idx="11">
                  <c:v>96.48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047360"/>
        <c:axId val="217139456"/>
      </c:barChart>
      <c:lineChart>
        <c:grouping val="standard"/>
        <c:varyColors val="0"/>
        <c:ser>
          <c:idx val="1"/>
          <c:order val="0"/>
          <c:tx>
            <c:strRef>
              <c:f>'Sub-Bacia 76'!$R$21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0.15961280683220874"/>
                  <c:y val="-1.53337790323379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76'!$S$21:$AD$21</c:f>
              <c:numCache>
                <c:formatCode>0.0</c:formatCode>
                <c:ptCount val="12"/>
                <c:pt idx="0">
                  <c:v>136.65009873888891</c:v>
                </c:pt>
                <c:pt idx="1">
                  <c:v>136.65009873888891</c:v>
                </c:pt>
                <c:pt idx="2">
                  <c:v>136.65009873888891</c:v>
                </c:pt>
                <c:pt idx="3">
                  <c:v>136.65009873888891</c:v>
                </c:pt>
                <c:pt idx="4">
                  <c:v>136.65009873888891</c:v>
                </c:pt>
                <c:pt idx="5">
                  <c:v>136.65009873888891</c:v>
                </c:pt>
                <c:pt idx="6">
                  <c:v>136.65009873888891</c:v>
                </c:pt>
                <c:pt idx="7">
                  <c:v>136.65009873888891</c:v>
                </c:pt>
                <c:pt idx="8">
                  <c:v>136.65009873888891</c:v>
                </c:pt>
                <c:pt idx="9">
                  <c:v>136.65009873888891</c:v>
                </c:pt>
                <c:pt idx="10">
                  <c:v>136.65009873888891</c:v>
                </c:pt>
                <c:pt idx="11">
                  <c:v>136.65009873888891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'Sub-Bacia 76'!$R$22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chemeClr val="accent6">
                  <a:lumMod val="75000"/>
                </a:schemeClr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7"/>
              <c:layout>
                <c:manualLayout>
                  <c:x val="-5.0587179057609614E-2"/>
                  <c:y val="-2.1794186104095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4.2721665727292732E-2"/>
                  <c:y val="-1.8081761006289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76'!$S$22:$AD$22</c:f>
              <c:numCache>
                <c:formatCode>0.0</c:formatCode>
                <c:ptCount val="12"/>
                <c:pt idx="0">
                  <c:v>144.90310348888892</c:v>
                </c:pt>
                <c:pt idx="1">
                  <c:v>144.90310348888892</c:v>
                </c:pt>
                <c:pt idx="2">
                  <c:v>144.90310348888892</c:v>
                </c:pt>
                <c:pt idx="3">
                  <c:v>144.90310348888892</c:v>
                </c:pt>
                <c:pt idx="4">
                  <c:v>144.90310348888892</c:v>
                </c:pt>
                <c:pt idx="8">
                  <c:v>144.90310348888892</c:v>
                </c:pt>
                <c:pt idx="9">
                  <c:v>144.90310348888892</c:v>
                </c:pt>
                <c:pt idx="10">
                  <c:v>144.90310348888892</c:v>
                </c:pt>
                <c:pt idx="11">
                  <c:v>144.90310348888892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'Sub-Bacia 76'!$R$23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1.9273941002873784E-2"/>
                  <c:y val="-1.8649532016045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6.6821312597979868E-2"/>
                  <c:y val="-1.8081761006289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76'!$S$23:$AD$23</c:f>
              <c:numCache>
                <c:formatCode>0.0</c:formatCode>
                <c:ptCount val="12"/>
                <c:pt idx="5">
                  <c:v>111.89108448888889</c:v>
                </c:pt>
                <c:pt idx="6">
                  <c:v>111.89108448888889</c:v>
                </c:pt>
                <c:pt idx="7">
                  <c:v>111.89108448888889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047360"/>
        <c:axId val="217139456"/>
      </c:lineChart>
      <c:catAx>
        <c:axId val="284047360"/>
        <c:scaling>
          <c:orientation val="minMax"/>
        </c:scaling>
        <c:delete val="0"/>
        <c:axPos val="b"/>
        <c:majorTickMark val="out"/>
        <c:minorTickMark val="none"/>
        <c:tickLblPos val="nextTo"/>
        <c:crossAx val="217139456"/>
        <c:crosses val="autoZero"/>
        <c:auto val="1"/>
        <c:lblAlgn val="ctr"/>
        <c:lblOffset val="100"/>
        <c:noMultiLvlLbl val="0"/>
      </c:catAx>
      <c:valAx>
        <c:axId val="217139456"/>
        <c:scaling>
          <c:orientation val="minMax"/>
          <c:max val="22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8272606082419E-3"/>
              <c:y val="0.1391908209616212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84047360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Relação Entre a Precipitação Média Anual e a Altitude de 15 Estações Pluviométricas na Sub-Bacia 76</a:t>
            </a:r>
          </a:p>
        </c:rich>
      </c:tx>
      <c:layout>
        <c:manualLayout>
          <c:xMode val="edge"/>
          <c:yMode val="edge"/>
          <c:x val="0.13280243055555555"/>
          <c:y val="1.70221207149826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44427083333334"/>
          <c:y val="0.15014368278272805"/>
          <c:w val="0.83451545138888894"/>
          <c:h val="0.720312349213497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</c:spPr>
          <c:marker>
            <c:spPr>
              <a:noFill/>
              <a:ln w="22225" cmpd="dbl">
                <a:solidFill>
                  <a:srgbClr val="00B0F0"/>
                </a:solidFill>
              </a:ln>
              <a:effectLst>
                <a:glow rad="1016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trendline>
            <c:spPr>
              <a:ln w="25400" cap="flat" cmpd="sng" algn="ctr">
                <a:solidFill>
                  <a:schemeClr val="dk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rendlineType val="linear"/>
            <c:dispRSqr val="1"/>
            <c:dispEq val="1"/>
            <c:trendlineLbl>
              <c:layout>
                <c:manualLayout>
                  <c:x val="-0.16282781025652371"/>
                  <c:y val="0.34367527691103461"/>
                </c:manualLayout>
              </c:layout>
              <c:numFmt formatCode="General" sourceLinked="0"/>
            </c:trendlineLbl>
          </c:trendline>
          <c:xVal>
            <c:numRef>
              <c:f>'Sub-Bacia 76'!$AW$2:$AW$16</c:f>
              <c:numCache>
                <c:formatCode>General</c:formatCode>
                <c:ptCount val="15"/>
                <c:pt idx="0">
                  <c:v>150</c:v>
                </c:pt>
                <c:pt idx="1">
                  <c:v>235</c:v>
                </c:pt>
                <c:pt idx="2">
                  <c:v>387</c:v>
                </c:pt>
                <c:pt idx="3">
                  <c:v>133</c:v>
                </c:pt>
                <c:pt idx="4">
                  <c:v>133</c:v>
                </c:pt>
                <c:pt idx="5">
                  <c:v>159</c:v>
                </c:pt>
                <c:pt idx="6">
                  <c:v>150</c:v>
                </c:pt>
                <c:pt idx="7">
                  <c:v>137</c:v>
                </c:pt>
                <c:pt idx="8">
                  <c:v>111</c:v>
                </c:pt>
                <c:pt idx="9">
                  <c:v>101</c:v>
                </c:pt>
                <c:pt idx="10">
                  <c:v>109</c:v>
                </c:pt>
                <c:pt idx="11">
                  <c:v>61</c:v>
                </c:pt>
                <c:pt idx="12">
                  <c:v>156</c:v>
                </c:pt>
                <c:pt idx="13">
                  <c:v>122</c:v>
                </c:pt>
                <c:pt idx="14">
                  <c:v>81</c:v>
                </c:pt>
              </c:numCache>
            </c:numRef>
          </c:xVal>
          <c:yVal>
            <c:numRef>
              <c:f>'Sub-Bacia 76'!$AE$2:$AE$16</c:f>
              <c:numCache>
                <c:formatCode>General</c:formatCode>
                <c:ptCount val="15"/>
                <c:pt idx="0">
                  <c:v>1759.7999970000001</c:v>
                </c:pt>
                <c:pt idx="1">
                  <c:v>1429.1637909999999</c:v>
                </c:pt>
                <c:pt idx="2">
                  <c:v>1697.783332</c:v>
                </c:pt>
                <c:pt idx="3">
                  <c:v>1605.9399969999999</c:v>
                </c:pt>
                <c:pt idx="4">
                  <c:v>1819.8966620000001</c:v>
                </c:pt>
                <c:pt idx="5">
                  <c:v>1834.256668</c:v>
                </c:pt>
                <c:pt idx="6">
                  <c:v>1858.419997</c:v>
                </c:pt>
                <c:pt idx="7">
                  <c:v>1407.673331</c:v>
                </c:pt>
                <c:pt idx="8">
                  <c:v>1675.889997</c:v>
                </c:pt>
                <c:pt idx="9">
                  <c:v>1631.5733299999999</c:v>
                </c:pt>
                <c:pt idx="10">
                  <c:v>1578.8433339999999</c:v>
                </c:pt>
                <c:pt idx="11">
                  <c:v>1652.8409119999999</c:v>
                </c:pt>
                <c:pt idx="12">
                  <c:v>1586.7366689999999</c:v>
                </c:pt>
                <c:pt idx="13">
                  <c:v>1635.112185</c:v>
                </c:pt>
                <c:pt idx="14">
                  <c:v>1423.087575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141184"/>
        <c:axId val="217141760"/>
      </c:scatterChart>
      <c:valAx>
        <c:axId val="217141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Altitude (m)</a:t>
                </a:r>
              </a:p>
            </c:rich>
          </c:tx>
          <c:layout>
            <c:manualLayout>
              <c:xMode val="edge"/>
              <c:yMode val="edge"/>
              <c:x val="0.47092459203479442"/>
              <c:y val="0.945529213712055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7141760"/>
        <c:crosses val="autoZero"/>
        <c:crossBetween val="midCat"/>
      </c:valAx>
      <c:valAx>
        <c:axId val="217141760"/>
        <c:scaling>
          <c:orientation val="minMax"/>
          <c:max val="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17141184"/>
        <c:crosses val="autoZero"/>
        <c:crossBetween val="midCat"/>
        <c:majorUnit val="2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</a:t>
            </a:r>
            <a:r>
              <a:rPr lang="en-US" sz="1200"/>
              <a:t>77 </a:t>
            </a:r>
          </a:p>
          <a:p>
            <a:pPr>
              <a:defRPr sz="1200"/>
            </a:pPr>
            <a:r>
              <a:rPr lang="en-US" sz="1200"/>
              <a:t>Período: 1977 a 2006  -  Número de Estações: 3</a:t>
            </a:r>
          </a:p>
        </c:rich>
      </c:tx>
      <c:layout>
        <c:manualLayout>
          <c:xMode val="edge"/>
          <c:yMode val="edge"/>
          <c:x val="0.21930719056157585"/>
          <c:y val="2.09725100151954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3002295505141065"/>
          <c:w val="0.88505253674973794"/>
          <c:h val="0.68131493464307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'Sub-Bacia 77'!$R$6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cat>
            <c:strRef>
              <c:f>'[1]Pantanal do MS'!$B$21:$M$21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77'!$S$6:$AD$6</c:f>
              <c:numCache>
                <c:formatCode>0.0</c:formatCode>
                <c:ptCount val="12"/>
                <c:pt idx="0">
                  <c:v>127.86259233333334</c:v>
                </c:pt>
                <c:pt idx="1">
                  <c:v>145.53086433333331</c:v>
                </c:pt>
                <c:pt idx="2">
                  <c:v>131.31059233333335</c:v>
                </c:pt>
                <c:pt idx="3">
                  <c:v>167.63181866666665</c:v>
                </c:pt>
                <c:pt idx="4">
                  <c:v>123.03711333333332</c:v>
                </c:pt>
                <c:pt idx="5">
                  <c:v>100.14056166666666</c:v>
                </c:pt>
                <c:pt idx="6">
                  <c:v>88.817803666666677</c:v>
                </c:pt>
                <c:pt idx="7">
                  <c:v>69.202857000000009</c:v>
                </c:pt>
                <c:pt idx="8">
                  <c:v>109.45301566666667</c:v>
                </c:pt>
                <c:pt idx="9">
                  <c:v>147.16130200000001</c:v>
                </c:pt>
                <c:pt idx="10">
                  <c:v>132.26307899999998</c:v>
                </c:pt>
                <c:pt idx="11">
                  <c:v>112.95084333333334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048384"/>
        <c:axId val="269172736"/>
      </c:barChart>
      <c:lineChart>
        <c:grouping val="standard"/>
        <c:varyColors val="0"/>
        <c:ser>
          <c:idx val="1"/>
          <c:order val="1"/>
          <c:tx>
            <c:strRef>
              <c:f>'Sub-Bacia 77'!$R$9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3.7921918176069574E-2"/>
                  <c:y val="-2.476778560574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77'!$S$9:$AD$9</c:f>
              <c:numCache>
                <c:formatCode>0.0</c:formatCode>
                <c:ptCount val="12"/>
                <c:pt idx="0">
                  <c:v>121.28020361111111</c:v>
                </c:pt>
                <c:pt idx="1">
                  <c:v>121.28020361111111</c:v>
                </c:pt>
                <c:pt idx="2">
                  <c:v>121.28020361111111</c:v>
                </c:pt>
                <c:pt idx="3">
                  <c:v>121.28020361111111</c:v>
                </c:pt>
                <c:pt idx="4">
                  <c:v>121.28020361111111</c:v>
                </c:pt>
                <c:pt idx="5">
                  <c:v>121.28020361111111</c:v>
                </c:pt>
                <c:pt idx="6">
                  <c:v>121.28020361111111</c:v>
                </c:pt>
                <c:pt idx="7">
                  <c:v>121.28020361111111</c:v>
                </c:pt>
                <c:pt idx="8">
                  <c:v>121.28020361111111</c:v>
                </c:pt>
                <c:pt idx="9">
                  <c:v>121.28020361111111</c:v>
                </c:pt>
                <c:pt idx="10">
                  <c:v>121.28020361111111</c:v>
                </c:pt>
                <c:pt idx="11">
                  <c:v>121.28020361111111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'Sub-Bacia 77'!$R$10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rgbClr val="00B0F0"/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7"/>
              <c:layout>
                <c:manualLayout>
                  <c:x val="-4.8404954282675369E-2"/>
                  <c:y val="-2.388176684526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3.6194164982187763E-2"/>
                  <c:y val="-2.5302530253025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rgbClr val="00B0F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'Sub-Bacia 77'!$S$10:$AD$10</c:f>
              <c:numCache>
                <c:formatCode>0.0</c:formatCode>
                <c:ptCount val="12"/>
                <c:pt idx="0">
                  <c:v>137.81587028571428</c:v>
                </c:pt>
                <c:pt idx="1">
                  <c:v>137.81587028571428</c:v>
                </c:pt>
                <c:pt idx="2">
                  <c:v>137.81587028571428</c:v>
                </c:pt>
                <c:pt idx="3">
                  <c:v>137.81587028571428</c:v>
                </c:pt>
                <c:pt idx="9">
                  <c:v>137.81587028571428</c:v>
                </c:pt>
                <c:pt idx="10">
                  <c:v>137.81587028571428</c:v>
                </c:pt>
                <c:pt idx="11">
                  <c:v>137.81587028571428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'Sub-Bacia 77'!$R$11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rgbClr val="FF0000"/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4.3278266687252327E-2"/>
                  <c:y val="-2.388176684526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layout>
                <c:manualLayout>
                  <c:x val="0.10383838591390374"/>
                  <c:y val="-2.5302530253025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txPr>
              <a:bodyPr/>
              <a:lstStyle/>
              <a:p>
                <a:pPr>
                  <a:defRPr sz="1000">
                    <a:solidFill>
                      <a:srgbClr val="FF000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'Sub-Bacia 77'!$S$11:$AD$11</c:f>
              <c:numCache>
                <c:formatCode>0.0</c:formatCode>
                <c:ptCount val="12"/>
                <c:pt idx="4">
                  <c:v>98.130270266666656</c:v>
                </c:pt>
                <c:pt idx="5">
                  <c:v>98.130270266666656</c:v>
                </c:pt>
                <c:pt idx="6">
                  <c:v>98.130270266666656</c:v>
                </c:pt>
                <c:pt idx="7">
                  <c:v>98.130270266666656</c:v>
                </c:pt>
                <c:pt idx="8">
                  <c:v>98.130270266666656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048384"/>
        <c:axId val="269172736"/>
      </c:lineChart>
      <c:catAx>
        <c:axId val="284048384"/>
        <c:scaling>
          <c:orientation val="minMax"/>
        </c:scaling>
        <c:delete val="0"/>
        <c:axPos val="b"/>
        <c:majorTickMark val="out"/>
        <c:minorTickMark val="none"/>
        <c:tickLblPos val="nextTo"/>
        <c:crossAx val="269172736"/>
        <c:crosses val="autoZero"/>
        <c:auto val="1"/>
        <c:lblAlgn val="ctr"/>
        <c:lblOffset val="100"/>
        <c:noMultiLvlLbl val="0"/>
      </c:catAx>
      <c:valAx>
        <c:axId val="2691727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7752076448897E-3"/>
              <c:y val="7.3184168810581846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84048384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</a:t>
            </a:r>
            <a:r>
              <a:rPr lang="en-US" sz="1200"/>
              <a:t>77 </a:t>
            </a:r>
          </a:p>
          <a:p>
            <a:pPr>
              <a:defRPr sz="1200"/>
            </a:pPr>
            <a:r>
              <a:rPr lang="en-US" sz="1200"/>
              <a:t>Período: 1977 a 2006  -  Número de Estações: 3</a:t>
            </a:r>
          </a:p>
        </c:rich>
      </c:tx>
      <c:layout>
        <c:manualLayout>
          <c:xMode val="edge"/>
          <c:yMode val="edge"/>
          <c:x val="0.23240056531395115"/>
          <c:y val="2.09726142722725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0802073988396781"/>
          <c:w val="0.88505253674973794"/>
          <c:h val="0.70331720931577768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'Sub-Bacia 77'!$R$7</c:f>
              <c:strCache>
                <c:ptCount val="1"/>
                <c:pt idx="0">
                  <c:v>Máximo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rgbClr val="00B0F0"/>
                </a:gs>
                <a:gs pos="0">
                  <a:srgbClr val="0070C0"/>
                </a:gs>
                <a:gs pos="50000">
                  <a:schemeClr val="accent5">
                    <a:lumMod val="60000"/>
                    <a:lumOff val="40000"/>
                  </a:schemeClr>
                </a:gs>
                <a:gs pos="100000">
                  <a:schemeClr val="accent5">
                    <a:lumMod val="40000"/>
                    <a:lumOff val="6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  <a:ln>
              <a:solidFill>
                <a:srgbClr val="0070C0"/>
              </a:solidFill>
            </a:ln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77'!$S$7:$AD$7</c:f>
              <c:numCache>
                <c:formatCode>0.0</c:formatCode>
                <c:ptCount val="12"/>
                <c:pt idx="0">
                  <c:v>138.61111099999999</c:v>
                </c:pt>
                <c:pt idx="1">
                  <c:v>161.15925999999999</c:v>
                </c:pt>
                <c:pt idx="2">
                  <c:v>140.20740799999999</c:v>
                </c:pt>
                <c:pt idx="3">
                  <c:v>168.88000099999999</c:v>
                </c:pt>
                <c:pt idx="4">
                  <c:v>138.32666699999999</c:v>
                </c:pt>
                <c:pt idx="5">
                  <c:v>105.077778</c:v>
                </c:pt>
                <c:pt idx="6">
                  <c:v>96.611112000000006</c:v>
                </c:pt>
                <c:pt idx="7">
                  <c:v>72.128570999999994</c:v>
                </c:pt>
                <c:pt idx="8">
                  <c:v>120.24642799999999</c:v>
                </c:pt>
                <c:pt idx="9">
                  <c:v>161.09310300000001</c:v>
                </c:pt>
                <c:pt idx="10">
                  <c:v>140.74137899999999</c:v>
                </c:pt>
                <c:pt idx="11">
                  <c:v>119.373333</c:v>
                </c:pt>
              </c:numCache>
            </c:numRef>
          </c:val>
        </c:ser>
        <c:ser>
          <c:idx val="5"/>
          <c:order val="4"/>
          <c:tx>
            <c:strRef>
              <c:f>'Sub-Bacia 77'!$R$6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75000"/>
                  </a:schemeClr>
                </a:gs>
                <a:gs pos="0">
                  <a:schemeClr val="accent6">
                    <a:lumMod val="75000"/>
                  </a:schemeClr>
                </a:gs>
                <a:gs pos="39000">
                  <a:srgbClr val="FFC000"/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77'!$S$6:$AD$6</c:f>
              <c:numCache>
                <c:formatCode>0.0</c:formatCode>
                <c:ptCount val="12"/>
                <c:pt idx="0">
                  <c:v>127.86259233333334</c:v>
                </c:pt>
                <c:pt idx="1">
                  <c:v>145.53086433333331</c:v>
                </c:pt>
                <c:pt idx="2">
                  <c:v>131.31059233333335</c:v>
                </c:pt>
                <c:pt idx="3">
                  <c:v>167.63181866666665</c:v>
                </c:pt>
                <c:pt idx="4">
                  <c:v>123.03711333333332</c:v>
                </c:pt>
                <c:pt idx="5">
                  <c:v>100.14056166666666</c:v>
                </c:pt>
                <c:pt idx="6">
                  <c:v>88.817803666666677</c:v>
                </c:pt>
                <c:pt idx="7">
                  <c:v>69.202857000000009</c:v>
                </c:pt>
                <c:pt idx="8">
                  <c:v>109.45301566666667</c:v>
                </c:pt>
                <c:pt idx="9">
                  <c:v>147.16130200000001</c:v>
                </c:pt>
                <c:pt idx="10">
                  <c:v>132.26307899999998</c:v>
                </c:pt>
                <c:pt idx="11">
                  <c:v>112.95084333333334</c:v>
                </c:pt>
              </c:numCache>
            </c:numRef>
          </c:val>
        </c:ser>
        <c:ser>
          <c:idx val="6"/>
          <c:order val="5"/>
          <c:tx>
            <c:strRef>
              <c:f>'Sub-Bacia 77'!$R$8</c:f>
              <c:strCache>
                <c:ptCount val="1"/>
                <c:pt idx="0">
                  <c:v>Mínimo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60000"/>
                    <a:lumOff val="40000"/>
                  </a:schemeClr>
                </a:gs>
                <a:gs pos="0">
                  <a:srgbClr val="FF0000"/>
                </a:gs>
                <a:gs pos="50000">
                  <a:schemeClr val="accent6">
                    <a:lumMod val="75000"/>
                  </a:schemeClr>
                </a:gs>
                <a:gs pos="100000">
                  <a:srgbClr val="FF0000"/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77'!$S$8:$AD$8</c:f>
              <c:numCache>
                <c:formatCode>0.0</c:formatCode>
                <c:ptCount val="12"/>
                <c:pt idx="0">
                  <c:v>120.37</c:v>
                </c:pt>
                <c:pt idx="1">
                  <c:v>121.423333</c:v>
                </c:pt>
                <c:pt idx="2">
                  <c:v>122.293334</c:v>
                </c:pt>
                <c:pt idx="3">
                  <c:v>166.54138</c:v>
                </c:pt>
                <c:pt idx="4">
                  <c:v>115.10689600000001</c:v>
                </c:pt>
                <c:pt idx="5">
                  <c:v>90.517240999999999</c:v>
                </c:pt>
                <c:pt idx="6">
                  <c:v>75.968965999999995</c:v>
                </c:pt>
                <c:pt idx="7">
                  <c:v>63.893332999999998</c:v>
                </c:pt>
                <c:pt idx="8">
                  <c:v>98.589285000000004</c:v>
                </c:pt>
                <c:pt idx="9">
                  <c:v>136.32413700000001</c:v>
                </c:pt>
                <c:pt idx="10">
                  <c:v>128.01785799999999</c:v>
                </c:pt>
                <c:pt idx="11">
                  <c:v>107.475863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416512"/>
        <c:axId val="269175040"/>
      </c:barChart>
      <c:lineChart>
        <c:grouping val="standard"/>
        <c:varyColors val="0"/>
        <c:ser>
          <c:idx val="1"/>
          <c:order val="0"/>
          <c:tx>
            <c:strRef>
              <c:f>'Sub-Bacia 77'!$R$9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3.1387379599901212E-2"/>
                  <c:y val="-2.1623087208438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77'!$S$9:$AD$9</c:f>
              <c:numCache>
                <c:formatCode>0.0</c:formatCode>
                <c:ptCount val="12"/>
                <c:pt idx="0">
                  <c:v>121.28020361111111</c:v>
                </c:pt>
                <c:pt idx="1">
                  <c:v>121.28020361111111</c:v>
                </c:pt>
                <c:pt idx="2">
                  <c:v>121.28020361111111</c:v>
                </c:pt>
                <c:pt idx="3">
                  <c:v>121.28020361111111</c:v>
                </c:pt>
                <c:pt idx="4">
                  <c:v>121.28020361111111</c:v>
                </c:pt>
                <c:pt idx="5">
                  <c:v>121.28020361111111</c:v>
                </c:pt>
                <c:pt idx="6">
                  <c:v>121.28020361111111</c:v>
                </c:pt>
                <c:pt idx="7">
                  <c:v>121.28020361111111</c:v>
                </c:pt>
                <c:pt idx="8">
                  <c:v>121.28020361111111</c:v>
                </c:pt>
                <c:pt idx="9">
                  <c:v>121.28020361111111</c:v>
                </c:pt>
                <c:pt idx="10">
                  <c:v>121.28020361111111</c:v>
                </c:pt>
                <c:pt idx="11">
                  <c:v>121.28020361111111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'Sub-Bacia 77'!$R$10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chemeClr val="accent6">
                  <a:lumMod val="75000"/>
                </a:schemeClr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7"/>
              <c:layout>
                <c:manualLayout>
                  <c:x val="-5.0587179057609614E-2"/>
                  <c:y val="-2.1794186104095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4.9244669465711696E-2"/>
                  <c:y val="-1.4937106918238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77'!$S$10:$AD$10</c:f>
              <c:numCache>
                <c:formatCode>0.0</c:formatCode>
                <c:ptCount val="12"/>
                <c:pt idx="0">
                  <c:v>137.81587028571428</c:v>
                </c:pt>
                <c:pt idx="1">
                  <c:v>137.81587028571428</c:v>
                </c:pt>
                <c:pt idx="2">
                  <c:v>137.81587028571428</c:v>
                </c:pt>
                <c:pt idx="3">
                  <c:v>137.81587028571428</c:v>
                </c:pt>
                <c:pt idx="9">
                  <c:v>137.81587028571428</c:v>
                </c:pt>
                <c:pt idx="10">
                  <c:v>137.81587028571428</c:v>
                </c:pt>
                <c:pt idx="11">
                  <c:v>137.81587028571428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'Sub-Bacia 77'!$R$11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1.9273941002873784E-2"/>
                  <c:y val="-1.8649532016045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7.4602611069948685E-2"/>
                  <c:y val="-1.8081761006289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77'!$S$11:$AD$11</c:f>
              <c:numCache>
                <c:formatCode>0.0</c:formatCode>
                <c:ptCount val="12"/>
                <c:pt idx="4">
                  <c:v>98.130270266666656</c:v>
                </c:pt>
                <c:pt idx="5">
                  <c:v>98.130270266666656</c:v>
                </c:pt>
                <c:pt idx="6">
                  <c:v>98.130270266666656</c:v>
                </c:pt>
                <c:pt idx="7">
                  <c:v>98.130270266666656</c:v>
                </c:pt>
                <c:pt idx="8">
                  <c:v>98.130270266666656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416512"/>
        <c:axId val="269175040"/>
      </c:lineChart>
      <c:catAx>
        <c:axId val="284416512"/>
        <c:scaling>
          <c:orientation val="minMax"/>
        </c:scaling>
        <c:delete val="0"/>
        <c:axPos val="b"/>
        <c:majorTickMark val="out"/>
        <c:minorTickMark val="none"/>
        <c:tickLblPos val="nextTo"/>
        <c:crossAx val="269175040"/>
        <c:crosses val="autoZero"/>
        <c:auto val="1"/>
        <c:lblAlgn val="ctr"/>
        <c:lblOffset val="100"/>
        <c:noMultiLvlLbl val="0"/>
      </c:catAx>
      <c:valAx>
        <c:axId val="269175040"/>
        <c:scaling>
          <c:orientation val="minMax"/>
          <c:max val="22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8272606082419E-3"/>
              <c:y val="0.1391908209616212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84416512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Relação Entre a Precipitação Média Anual e a Altitude de Três Estações Pluviométricas na Sub-Bacia 77</a:t>
            </a:r>
          </a:p>
        </c:rich>
      </c:tx>
      <c:layout>
        <c:manualLayout>
          <c:xMode val="edge"/>
          <c:yMode val="edge"/>
          <c:x val="0.13280243055555555"/>
          <c:y val="1.70221207149826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44427083333334"/>
          <c:y val="0.15014368278272805"/>
          <c:w val="0.83451545138888894"/>
          <c:h val="0.720312349213497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</c:spPr>
          <c:marker>
            <c:spPr>
              <a:noFill/>
              <a:ln w="22225" cmpd="dbl">
                <a:solidFill>
                  <a:srgbClr val="00B0F0"/>
                </a:solidFill>
              </a:ln>
              <a:effectLst>
                <a:glow rad="1016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trendline>
            <c:spPr>
              <a:ln w="25400" cap="flat" cmpd="sng" algn="ctr">
                <a:solidFill>
                  <a:schemeClr val="dk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rendlineType val="linear"/>
            <c:dispRSqr val="1"/>
            <c:dispEq val="1"/>
            <c:trendlineLbl>
              <c:layout>
                <c:manualLayout>
                  <c:x val="-0.50056076388888893"/>
                  <c:y val="-5.8288834561070542E-2"/>
                </c:manualLayout>
              </c:layout>
              <c:numFmt formatCode="General" sourceLinked="0"/>
            </c:trendlineLbl>
          </c:trendline>
          <c:xVal>
            <c:numRef>
              <c:f>'Sub-Bacia 77'!$AW$2:$AW$4</c:f>
              <c:numCache>
                <c:formatCode>General</c:formatCode>
                <c:ptCount val="3"/>
                <c:pt idx="0">
                  <c:v>216</c:v>
                </c:pt>
                <c:pt idx="1">
                  <c:v>82</c:v>
                </c:pt>
                <c:pt idx="2">
                  <c:v>282</c:v>
                </c:pt>
              </c:numCache>
            </c:numRef>
          </c:xVal>
          <c:yVal>
            <c:numRef>
              <c:f>'Sub-Bacia 77'!$AE$2:$AE$4</c:f>
              <c:numCache>
                <c:formatCode>General</c:formatCode>
                <c:ptCount val="3"/>
                <c:pt idx="0">
                  <c:v>1531.031336</c:v>
                </c:pt>
                <c:pt idx="1">
                  <c:v>1355.6593270000001</c:v>
                </c:pt>
                <c:pt idx="2">
                  <c:v>1479.3966660000001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176768"/>
        <c:axId val="269177344"/>
      </c:scatterChart>
      <c:valAx>
        <c:axId val="269176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Altitude (m)</a:t>
                </a:r>
              </a:p>
            </c:rich>
          </c:tx>
          <c:layout>
            <c:manualLayout>
              <c:xMode val="edge"/>
              <c:yMode val="edge"/>
              <c:x val="0.47092459203479442"/>
              <c:y val="0.945529213712055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9177344"/>
        <c:crosses val="autoZero"/>
        <c:crossBetween val="midCat"/>
      </c:valAx>
      <c:valAx>
        <c:axId val="269177344"/>
        <c:scaling>
          <c:orientation val="minMax"/>
          <c:max val="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69176768"/>
        <c:crosses val="autoZero"/>
        <c:crossBetween val="midCat"/>
        <c:majorUnit val="2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80</a:t>
            </a:r>
            <a:r>
              <a:rPr lang="en-US" sz="1200"/>
              <a:t> </a:t>
            </a:r>
          </a:p>
          <a:p>
            <a:pPr>
              <a:defRPr sz="1200"/>
            </a:pPr>
            <a:r>
              <a:rPr lang="en-US" sz="1200"/>
              <a:t>Período: 1977 a 2006  -  Número de Estações: 12</a:t>
            </a:r>
          </a:p>
        </c:rich>
      </c:tx>
      <c:layout>
        <c:manualLayout>
          <c:xMode val="edge"/>
          <c:yMode val="edge"/>
          <c:x val="0.21930719056157585"/>
          <c:y val="2.09725100151954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3002295505141065"/>
          <c:w val="0.88505253674973794"/>
          <c:h val="0.68131493464307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'Sub-Bacia 80'!$R$15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cat>
            <c:strRef>
              <c:f>'[1]Pantanal do MS'!$B$21:$M$21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80'!$S$15:$AD$15</c:f>
              <c:numCache>
                <c:formatCode>0.0</c:formatCode>
                <c:ptCount val="12"/>
                <c:pt idx="0">
                  <c:v>323.5990144999999</c:v>
                </c:pt>
                <c:pt idx="1">
                  <c:v>283.74561933333331</c:v>
                </c:pt>
                <c:pt idx="2">
                  <c:v>306.7914505833333</c:v>
                </c:pt>
                <c:pt idx="3">
                  <c:v>220.78828175000001</c:v>
                </c:pt>
                <c:pt idx="4">
                  <c:v>148.43027608333333</c:v>
                </c:pt>
                <c:pt idx="5">
                  <c:v>117.855656</c:v>
                </c:pt>
                <c:pt idx="6">
                  <c:v>101.45582875000001</c:v>
                </c:pt>
                <c:pt idx="7">
                  <c:v>95.277790000000024</c:v>
                </c:pt>
                <c:pt idx="8">
                  <c:v>199.97134433333335</c:v>
                </c:pt>
                <c:pt idx="9">
                  <c:v>211.04903974999999</c:v>
                </c:pt>
                <c:pt idx="10">
                  <c:v>228.3283278333333</c:v>
                </c:pt>
                <c:pt idx="11">
                  <c:v>273.03673258333328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940288"/>
        <c:axId val="269180224"/>
      </c:barChart>
      <c:lineChart>
        <c:grouping val="standard"/>
        <c:varyColors val="0"/>
        <c:ser>
          <c:idx val="1"/>
          <c:order val="1"/>
          <c:tx>
            <c:strRef>
              <c:f>'Sub-Bacia 80'!$R$18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3.7921918176069574E-2"/>
                  <c:y val="-2.476778560574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80'!$S$18:$AD$18</c:f>
              <c:numCache>
                <c:formatCode>0.0</c:formatCode>
                <c:ptCount val="12"/>
                <c:pt idx="0">
                  <c:v>209.19411345833328</c:v>
                </c:pt>
                <c:pt idx="1">
                  <c:v>209.19411345833328</c:v>
                </c:pt>
                <c:pt idx="2">
                  <c:v>209.19411345833328</c:v>
                </c:pt>
                <c:pt idx="3">
                  <c:v>209.19411345833328</c:v>
                </c:pt>
                <c:pt idx="4">
                  <c:v>209.19411345833328</c:v>
                </c:pt>
                <c:pt idx="5">
                  <c:v>209.19411345833328</c:v>
                </c:pt>
                <c:pt idx="6">
                  <c:v>209.19411345833328</c:v>
                </c:pt>
                <c:pt idx="7">
                  <c:v>209.19411345833328</c:v>
                </c:pt>
                <c:pt idx="8">
                  <c:v>209.19411345833328</c:v>
                </c:pt>
                <c:pt idx="9">
                  <c:v>209.19411345833328</c:v>
                </c:pt>
                <c:pt idx="10">
                  <c:v>209.19411345833328</c:v>
                </c:pt>
                <c:pt idx="11">
                  <c:v>209.19411345833328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'Sub-Bacia 80'!$R$19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rgbClr val="00B0F0"/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7"/>
              <c:layout>
                <c:manualLayout>
                  <c:x val="-4.8404954282675369E-2"/>
                  <c:y val="-2.388176684526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7940663534862934E-2"/>
                  <c:y val="-2.5302530253025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txPr>
              <a:bodyPr/>
              <a:lstStyle/>
              <a:p>
                <a:pPr>
                  <a:defRPr sz="1000">
                    <a:solidFill>
                      <a:srgbClr val="00B0F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'Sub-Bacia 80'!$S$19:$AD$19</c:f>
              <c:numCache>
                <c:formatCode>0.0</c:formatCode>
                <c:ptCount val="12"/>
                <c:pt idx="0">
                  <c:v>255.9137263333333</c:v>
                </c:pt>
                <c:pt idx="1">
                  <c:v>255.9137263333333</c:v>
                </c:pt>
                <c:pt idx="2">
                  <c:v>255.9137263333333</c:v>
                </c:pt>
                <c:pt idx="3">
                  <c:v>255.9137263333333</c:v>
                </c:pt>
                <c:pt idx="8">
                  <c:v>255.9137263333333</c:v>
                </c:pt>
                <c:pt idx="9">
                  <c:v>255.9137263333333</c:v>
                </c:pt>
                <c:pt idx="10">
                  <c:v>255.9137263333333</c:v>
                </c:pt>
                <c:pt idx="11">
                  <c:v>255.9137263333333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'Sub-Bacia 80'!$R$20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rgbClr val="FF0000"/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4.3278266687252327E-2"/>
                  <c:y val="-2.388176684526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9.2965256498835122E-2"/>
                  <c:y val="-2.5302530253025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rgbClr val="FF000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'Sub-Bacia 80'!$S$20:$AD$20</c:f>
              <c:numCache>
                <c:formatCode>0.0</c:formatCode>
                <c:ptCount val="12"/>
                <c:pt idx="4">
                  <c:v>115.75488770833334</c:v>
                </c:pt>
                <c:pt idx="5">
                  <c:v>115.75488770833334</c:v>
                </c:pt>
                <c:pt idx="6">
                  <c:v>115.75488770833334</c:v>
                </c:pt>
                <c:pt idx="7">
                  <c:v>115.75488770833334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940288"/>
        <c:axId val="269180224"/>
      </c:lineChart>
      <c:catAx>
        <c:axId val="284940288"/>
        <c:scaling>
          <c:orientation val="minMax"/>
        </c:scaling>
        <c:delete val="0"/>
        <c:axPos val="b"/>
        <c:majorTickMark val="out"/>
        <c:minorTickMark val="none"/>
        <c:tickLblPos val="nextTo"/>
        <c:crossAx val="269180224"/>
        <c:crosses val="autoZero"/>
        <c:auto val="1"/>
        <c:lblAlgn val="ctr"/>
        <c:lblOffset val="100"/>
        <c:noMultiLvlLbl val="0"/>
      </c:catAx>
      <c:valAx>
        <c:axId val="269180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7752076448897E-3"/>
              <c:y val="7.7584608854586248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84940288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80</a:t>
            </a:r>
            <a:r>
              <a:rPr lang="en-US" sz="1200"/>
              <a:t> </a:t>
            </a:r>
          </a:p>
          <a:p>
            <a:pPr>
              <a:defRPr sz="1200"/>
            </a:pPr>
            <a:r>
              <a:rPr lang="en-US" sz="1200"/>
              <a:t>Período: 1977 a 2006  -  Número de Estações: 12</a:t>
            </a:r>
          </a:p>
        </c:rich>
      </c:tx>
      <c:layout>
        <c:manualLayout>
          <c:xMode val="edge"/>
          <c:yMode val="edge"/>
          <c:x val="0.23240056531395115"/>
          <c:y val="2.09726142722725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0802073988396781"/>
          <c:w val="0.88505253674973794"/>
          <c:h val="0.70331720931577768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'Sub-Bacia 80'!$R$16</c:f>
              <c:strCache>
                <c:ptCount val="1"/>
                <c:pt idx="0">
                  <c:v>Máximo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rgbClr val="00B0F0"/>
                </a:gs>
                <a:gs pos="0">
                  <a:srgbClr val="0070C0"/>
                </a:gs>
                <a:gs pos="50000">
                  <a:schemeClr val="accent5">
                    <a:lumMod val="60000"/>
                    <a:lumOff val="40000"/>
                  </a:schemeClr>
                </a:gs>
                <a:gs pos="100000">
                  <a:schemeClr val="accent5">
                    <a:lumMod val="40000"/>
                    <a:lumOff val="6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  <a:ln>
              <a:solidFill>
                <a:srgbClr val="0070C0"/>
              </a:solidFill>
            </a:ln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80'!$S$16:$AD$16</c:f>
              <c:numCache>
                <c:formatCode>0.0</c:formatCode>
                <c:ptCount val="12"/>
                <c:pt idx="0">
                  <c:v>497.45555000000002</c:v>
                </c:pt>
                <c:pt idx="1">
                  <c:v>420.800004</c:v>
                </c:pt>
                <c:pt idx="2">
                  <c:v>467.459249</c:v>
                </c:pt>
                <c:pt idx="3">
                  <c:v>373.574071</c:v>
                </c:pt>
                <c:pt idx="4">
                  <c:v>209.85555500000001</c:v>
                </c:pt>
                <c:pt idx="5">
                  <c:v>175.28888799999999</c:v>
                </c:pt>
                <c:pt idx="6">
                  <c:v>168.68147999999999</c:v>
                </c:pt>
                <c:pt idx="7">
                  <c:v>183.08889099999999</c:v>
                </c:pt>
                <c:pt idx="8">
                  <c:v>385.64075100000002</c:v>
                </c:pt>
                <c:pt idx="9">
                  <c:v>426.87408399999998</c:v>
                </c:pt>
                <c:pt idx="10">
                  <c:v>475.25556899999998</c:v>
                </c:pt>
                <c:pt idx="11">
                  <c:v>470.93332900000001</c:v>
                </c:pt>
              </c:numCache>
            </c:numRef>
          </c:val>
        </c:ser>
        <c:ser>
          <c:idx val="5"/>
          <c:order val="4"/>
          <c:tx>
            <c:strRef>
              <c:f>'Sub-Bacia 80'!$R$15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75000"/>
                  </a:schemeClr>
                </a:gs>
                <a:gs pos="0">
                  <a:schemeClr val="accent6">
                    <a:lumMod val="75000"/>
                  </a:schemeClr>
                </a:gs>
                <a:gs pos="39000">
                  <a:srgbClr val="FFC000"/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80'!$S$15:$AD$15</c:f>
              <c:numCache>
                <c:formatCode>0.0</c:formatCode>
                <c:ptCount val="12"/>
                <c:pt idx="0">
                  <c:v>323.5990144999999</c:v>
                </c:pt>
                <c:pt idx="1">
                  <c:v>283.74561933333331</c:v>
                </c:pt>
                <c:pt idx="2">
                  <c:v>306.7914505833333</c:v>
                </c:pt>
                <c:pt idx="3">
                  <c:v>220.78828175000001</c:v>
                </c:pt>
                <c:pt idx="4">
                  <c:v>148.43027608333333</c:v>
                </c:pt>
                <c:pt idx="5">
                  <c:v>117.855656</c:v>
                </c:pt>
                <c:pt idx="6">
                  <c:v>101.45582875000001</c:v>
                </c:pt>
                <c:pt idx="7">
                  <c:v>95.277790000000024</c:v>
                </c:pt>
                <c:pt idx="8">
                  <c:v>199.97134433333335</c:v>
                </c:pt>
                <c:pt idx="9">
                  <c:v>211.04903974999999</c:v>
                </c:pt>
                <c:pt idx="10">
                  <c:v>228.3283278333333</c:v>
                </c:pt>
                <c:pt idx="11">
                  <c:v>273.03673258333328</c:v>
                </c:pt>
              </c:numCache>
            </c:numRef>
          </c:val>
        </c:ser>
        <c:ser>
          <c:idx val="6"/>
          <c:order val="5"/>
          <c:tx>
            <c:strRef>
              <c:f>'Sub-Bacia 80'!$R$17</c:f>
              <c:strCache>
                <c:ptCount val="1"/>
                <c:pt idx="0">
                  <c:v>Mínimo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60000"/>
                    <a:lumOff val="40000"/>
                  </a:schemeClr>
                </a:gs>
                <a:gs pos="0">
                  <a:srgbClr val="FF0000"/>
                </a:gs>
                <a:gs pos="50000">
                  <a:schemeClr val="accent6">
                    <a:lumMod val="75000"/>
                  </a:schemeClr>
                </a:gs>
                <a:gs pos="100000">
                  <a:srgbClr val="FF0000"/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80'!$S$17:$AD$17</c:f>
              <c:numCache>
                <c:formatCode>0.0</c:formatCode>
                <c:ptCount val="12"/>
                <c:pt idx="0">
                  <c:v>181.133331</c:v>
                </c:pt>
                <c:pt idx="1">
                  <c:v>162.44814500000001</c:v>
                </c:pt>
                <c:pt idx="2">
                  <c:v>181.80370500000001</c:v>
                </c:pt>
                <c:pt idx="3">
                  <c:v>118.655553</c:v>
                </c:pt>
                <c:pt idx="4">
                  <c:v>99.051850999999999</c:v>
                </c:pt>
                <c:pt idx="5">
                  <c:v>59.296297000000003</c:v>
                </c:pt>
                <c:pt idx="6">
                  <c:v>42.837037000000002</c:v>
                </c:pt>
                <c:pt idx="7">
                  <c:v>36.844444000000003</c:v>
                </c:pt>
                <c:pt idx="8">
                  <c:v>73.248148999999998</c:v>
                </c:pt>
                <c:pt idx="9">
                  <c:v>88.903704000000005</c:v>
                </c:pt>
                <c:pt idx="10">
                  <c:v>89.970370000000003</c:v>
                </c:pt>
                <c:pt idx="11">
                  <c:v>151.31852000000001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069312"/>
        <c:axId val="269207232"/>
      </c:barChart>
      <c:lineChart>
        <c:grouping val="standard"/>
        <c:varyColors val="0"/>
        <c:ser>
          <c:idx val="1"/>
          <c:order val="0"/>
          <c:tx>
            <c:strRef>
              <c:f>'Sub-Bacia 80'!$R$18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4.663462857770094E-2"/>
                  <c:y val="-1.53337790323379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80'!$S$18:$AD$18</c:f>
              <c:numCache>
                <c:formatCode>0.0</c:formatCode>
                <c:ptCount val="12"/>
                <c:pt idx="0">
                  <c:v>209.19411345833328</c:v>
                </c:pt>
                <c:pt idx="1">
                  <c:v>209.19411345833328</c:v>
                </c:pt>
                <c:pt idx="2">
                  <c:v>209.19411345833328</c:v>
                </c:pt>
                <c:pt idx="3">
                  <c:v>209.19411345833328</c:v>
                </c:pt>
                <c:pt idx="4">
                  <c:v>209.19411345833328</c:v>
                </c:pt>
                <c:pt idx="5">
                  <c:v>209.19411345833328</c:v>
                </c:pt>
                <c:pt idx="6">
                  <c:v>209.19411345833328</c:v>
                </c:pt>
                <c:pt idx="7">
                  <c:v>209.19411345833328</c:v>
                </c:pt>
                <c:pt idx="8">
                  <c:v>209.19411345833328</c:v>
                </c:pt>
                <c:pt idx="9">
                  <c:v>209.19411345833328</c:v>
                </c:pt>
                <c:pt idx="10">
                  <c:v>209.19411345833328</c:v>
                </c:pt>
                <c:pt idx="11">
                  <c:v>209.19411345833328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'Sub-Bacia 80'!$R$19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chemeClr val="accent6">
                  <a:lumMod val="75000"/>
                </a:schemeClr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7"/>
              <c:layout>
                <c:manualLayout>
                  <c:x val="-5.0587179057609614E-2"/>
                  <c:y val="-2.1794186104095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1237239647649626E-2"/>
                  <c:y val="-1.4937106918238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80'!$S$19:$AD$19</c:f>
              <c:numCache>
                <c:formatCode>0.0</c:formatCode>
                <c:ptCount val="12"/>
                <c:pt idx="0">
                  <c:v>255.9137263333333</c:v>
                </c:pt>
                <c:pt idx="1">
                  <c:v>255.9137263333333</c:v>
                </c:pt>
                <c:pt idx="2">
                  <c:v>255.9137263333333</c:v>
                </c:pt>
                <c:pt idx="3">
                  <c:v>255.9137263333333</c:v>
                </c:pt>
                <c:pt idx="8">
                  <c:v>255.9137263333333</c:v>
                </c:pt>
                <c:pt idx="9">
                  <c:v>255.9137263333333</c:v>
                </c:pt>
                <c:pt idx="10">
                  <c:v>255.9137263333333</c:v>
                </c:pt>
                <c:pt idx="11">
                  <c:v>255.9137263333333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'Sub-Bacia 80'!$R$20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1.9273941002873784E-2"/>
                  <c:y val="-1.8649532016045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2.1237239647649626E-2"/>
                  <c:y val="-1.8081761006289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80'!$S$20:$AD$20</c:f>
              <c:numCache>
                <c:formatCode>0.0</c:formatCode>
                <c:ptCount val="12"/>
                <c:pt idx="4">
                  <c:v>115.75488770833334</c:v>
                </c:pt>
                <c:pt idx="5">
                  <c:v>115.75488770833334</c:v>
                </c:pt>
                <c:pt idx="6">
                  <c:v>115.75488770833334</c:v>
                </c:pt>
                <c:pt idx="7">
                  <c:v>115.75488770833334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069312"/>
        <c:axId val="269207232"/>
      </c:lineChart>
      <c:catAx>
        <c:axId val="285069312"/>
        <c:scaling>
          <c:orientation val="minMax"/>
        </c:scaling>
        <c:delete val="0"/>
        <c:axPos val="b"/>
        <c:majorTickMark val="out"/>
        <c:minorTickMark val="none"/>
        <c:tickLblPos val="nextTo"/>
        <c:crossAx val="269207232"/>
        <c:crosses val="autoZero"/>
        <c:auto val="1"/>
        <c:lblAlgn val="ctr"/>
        <c:lblOffset val="100"/>
        <c:noMultiLvlLbl val="0"/>
      </c:catAx>
      <c:valAx>
        <c:axId val="269207232"/>
        <c:scaling>
          <c:orientation val="minMax"/>
          <c:max val="5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8272606082419E-3"/>
              <c:y val="0.1391908209616212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85069312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Relação Entre a Precipitação Média Anual e a Altitude de 12 Estações Pluviométricas na Sub-Bacia 80</a:t>
            </a:r>
          </a:p>
        </c:rich>
      </c:tx>
      <c:layout>
        <c:manualLayout>
          <c:xMode val="edge"/>
          <c:yMode val="edge"/>
          <c:x val="0.13280243055555555"/>
          <c:y val="1.70221207149826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44427083333334"/>
          <c:y val="0.15014368278272805"/>
          <c:w val="0.83451545138888894"/>
          <c:h val="0.720312349213497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</c:spPr>
          <c:marker>
            <c:spPr>
              <a:noFill/>
              <a:ln w="22225" cmpd="dbl">
                <a:solidFill>
                  <a:srgbClr val="00B0F0"/>
                </a:solidFill>
              </a:ln>
              <a:effectLst>
                <a:glow rad="1016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trendline>
            <c:spPr>
              <a:ln w="25400" cap="flat" cmpd="sng" algn="ctr">
                <a:solidFill>
                  <a:schemeClr val="dk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rendlineType val="linear"/>
            <c:dispRSqr val="1"/>
            <c:dispEq val="1"/>
            <c:trendlineLbl>
              <c:layout>
                <c:manualLayout>
                  <c:x val="-0.15135589526232757"/>
                  <c:y val="0.31455002627035955"/>
                </c:manualLayout>
              </c:layout>
              <c:numFmt formatCode="General" sourceLinked="0"/>
            </c:trendlineLbl>
          </c:trendline>
          <c:xVal>
            <c:numRef>
              <c:f>'Sub-Bacia 80'!$AW$2:$AW$13</c:f>
              <c:numCache>
                <c:formatCode>General</c:formatCode>
                <c:ptCount val="12"/>
                <c:pt idx="0">
                  <c:v>238</c:v>
                </c:pt>
                <c:pt idx="1">
                  <c:v>733</c:v>
                </c:pt>
                <c:pt idx="2">
                  <c:v>368</c:v>
                </c:pt>
                <c:pt idx="3">
                  <c:v>150</c:v>
                </c:pt>
                <c:pt idx="4">
                  <c:v>849</c:v>
                </c:pt>
                <c:pt idx="5">
                  <c:v>7</c:v>
                </c:pt>
                <c:pt idx="6">
                  <c:v>748</c:v>
                </c:pt>
                <c:pt idx="7">
                  <c:v>4</c:v>
                </c:pt>
                <c:pt idx="8">
                  <c:v>39</c:v>
                </c:pt>
                <c:pt idx="9">
                  <c:v>6</c:v>
                </c:pt>
                <c:pt idx="10">
                  <c:v>4</c:v>
                </c:pt>
                <c:pt idx="11">
                  <c:v>73</c:v>
                </c:pt>
              </c:numCache>
            </c:numRef>
          </c:xVal>
          <c:yVal>
            <c:numRef>
              <c:f>'Sub-Bacia 80'!$AE$2:$AE$13</c:f>
              <c:numCache>
                <c:formatCode>General</c:formatCode>
                <c:ptCount val="12"/>
                <c:pt idx="0">
                  <c:v>3392.7</c:v>
                </c:pt>
                <c:pt idx="1">
                  <c:v>2277.6</c:v>
                </c:pt>
                <c:pt idx="2">
                  <c:v>3053.1</c:v>
                </c:pt>
                <c:pt idx="3">
                  <c:v>2896.9</c:v>
                </c:pt>
                <c:pt idx="4">
                  <c:v>4254.3999999999996</c:v>
                </c:pt>
                <c:pt idx="5">
                  <c:v>2090.6999999999998</c:v>
                </c:pt>
                <c:pt idx="6">
                  <c:v>2201.1999999999998</c:v>
                </c:pt>
                <c:pt idx="7">
                  <c:v>1677.7</c:v>
                </c:pt>
                <c:pt idx="8">
                  <c:v>2836.1</c:v>
                </c:pt>
                <c:pt idx="9">
                  <c:v>2080.9</c:v>
                </c:pt>
                <c:pt idx="10">
                  <c:v>2070.9</c:v>
                </c:pt>
                <c:pt idx="11">
                  <c:v>1291.5999999999999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208960"/>
        <c:axId val="269209536"/>
      </c:scatterChart>
      <c:valAx>
        <c:axId val="2692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Altitude (m)</a:t>
                </a:r>
              </a:p>
            </c:rich>
          </c:tx>
          <c:layout>
            <c:manualLayout>
              <c:xMode val="edge"/>
              <c:yMode val="edge"/>
              <c:x val="0.47092459203479442"/>
              <c:y val="0.945529213712055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9209536"/>
        <c:crosses val="autoZero"/>
        <c:crossBetween val="midCat"/>
      </c:valAx>
      <c:valAx>
        <c:axId val="2692095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6920896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8</a:t>
            </a:r>
            <a:r>
              <a:rPr lang="en-US" sz="1200"/>
              <a:t>1 </a:t>
            </a:r>
          </a:p>
          <a:p>
            <a:pPr>
              <a:defRPr sz="1200"/>
            </a:pPr>
            <a:r>
              <a:rPr lang="en-US" sz="1200"/>
              <a:t>Período: 1977 a 2006  -  Número de Estações: 36</a:t>
            </a:r>
          </a:p>
        </c:rich>
      </c:tx>
      <c:layout>
        <c:manualLayout>
          <c:xMode val="edge"/>
          <c:yMode val="edge"/>
          <c:x val="0.21930719056157585"/>
          <c:y val="2.09725100151954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2562251500740626"/>
          <c:w val="0.88505253674973794"/>
          <c:h val="0.68571537468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'Sub-Bacia 81'!$R$39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cat>
            <c:strRef>
              <c:f>'[1]Pantanal do MS'!$B$21:$M$21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81'!$S$39:$AD$39</c:f>
              <c:numCache>
                <c:formatCode>0.0</c:formatCode>
                <c:ptCount val="12"/>
                <c:pt idx="0">
                  <c:v>234.71927713888888</c:v>
                </c:pt>
                <c:pt idx="1">
                  <c:v>206.04811811111108</c:v>
                </c:pt>
                <c:pt idx="2">
                  <c:v>176.20196666666669</c:v>
                </c:pt>
                <c:pt idx="3">
                  <c:v>96.467590861111105</c:v>
                </c:pt>
                <c:pt idx="4">
                  <c:v>100.66701347222222</c:v>
                </c:pt>
                <c:pt idx="5">
                  <c:v>83.81918305555557</c:v>
                </c:pt>
                <c:pt idx="6">
                  <c:v>78.057453694444433</c:v>
                </c:pt>
                <c:pt idx="7">
                  <c:v>57.820606361111103</c:v>
                </c:pt>
                <c:pt idx="8">
                  <c:v>119.81839386111112</c:v>
                </c:pt>
                <c:pt idx="9">
                  <c:v>126.33266136111115</c:v>
                </c:pt>
                <c:pt idx="10">
                  <c:v>123.46804027777779</c:v>
                </c:pt>
                <c:pt idx="11">
                  <c:v>171.70374077777774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652032"/>
        <c:axId val="269212416"/>
      </c:barChart>
      <c:lineChart>
        <c:grouping val="standard"/>
        <c:varyColors val="0"/>
        <c:ser>
          <c:idx val="1"/>
          <c:order val="1"/>
          <c:tx>
            <c:strRef>
              <c:f>'Sub-Bacia 81'!$R$42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3.7921918176069574E-2"/>
                  <c:y val="-2.476778560574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81'!$S$42:$AD$42</c:f>
              <c:numCache>
                <c:formatCode>0.0</c:formatCode>
                <c:ptCount val="12"/>
                <c:pt idx="0">
                  <c:v>131.26033713657409</c:v>
                </c:pt>
                <c:pt idx="1">
                  <c:v>131.26033713657409</c:v>
                </c:pt>
                <c:pt idx="2">
                  <c:v>131.26033713657409</c:v>
                </c:pt>
                <c:pt idx="3">
                  <c:v>131.26033713657409</c:v>
                </c:pt>
                <c:pt idx="4">
                  <c:v>131.26033713657409</c:v>
                </c:pt>
                <c:pt idx="5">
                  <c:v>131.26033713657409</c:v>
                </c:pt>
                <c:pt idx="6">
                  <c:v>131.26033713657409</c:v>
                </c:pt>
                <c:pt idx="7">
                  <c:v>131.26033713657409</c:v>
                </c:pt>
                <c:pt idx="8">
                  <c:v>131.26033713657409</c:v>
                </c:pt>
                <c:pt idx="9">
                  <c:v>131.26033713657409</c:v>
                </c:pt>
                <c:pt idx="10">
                  <c:v>131.26033713657409</c:v>
                </c:pt>
                <c:pt idx="11">
                  <c:v>131.26033713657409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'Sub-Bacia 81'!$R$43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rgbClr val="00B0F0"/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7"/>
              <c:layout>
                <c:manualLayout>
                  <c:x val="-4.8404954282675369E-2"/>
                  <c:y val="-2.388176684526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5766037651849245E-2"/>
                  <c:y val="-2.9702970297029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txPr>
              <a:bodyPr/>
              <a:lstStyle/>
              <a:p>
                <a:pPr>
                  <a:defRPr sz="1000">
                    <a:solidFill>
                      <a:srgbClr val="00B0F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'Sub-Bacia 81'!$S$43:$AD$43</c:f>
              <c:numCache>
                <c:formatCode>0.0</c:formatCode>
                <c:ptCount val="12"/>
                <c:pt idx="0">
                  <c:v>165.47031402777776</c:v>
                </c:pt>
                <c:pt idx="1">
                  <c:v>165.47031402777776</c:v>
                </c:pt>
                <c:pt idx="2">
                  <c:v>165.47031402777776</c:v>
                </c:pt>
                <c:pt idx="8">
                  <c:v>165.47031402777776</c:v>
                </c:pt>
                <c:pt idx="9">
                  <c:v>165.47031402777776</c:v>
                </c:pt>
                <c:pt idx="10">
                  <c:v>165.47031402777776</c:v>
                </c:pt>
                <c:pt idx="11">
                  <c:v>165.47031402777776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'Sub-Bacia 81'!$R$44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rgbClr val="FF0000"/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0.21332754574633758"/>
                  <c:y val="-2.3881915750630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rgbClr val="FF000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81'!$S$44:$AD$44</c:f>
              <c:numCache>
                <c:formatCode>0.0</c:formatCode>
                <c:ptCount val="12"/>
                <c:pt idx="3">
                  <c:v>83.366369488888878</c:v>
                </c:pt>
                <c:pt idx="4">
                  <c:v>83.366369488888878</c:v>
                </c:pt>
                <c:pt idx="5">
                  <c:v>83.366369488888878</c:v>
                </c:pt>
                <c:pt idx="6">
                  <c:v>83.366369488888878</c:v>
                </c:pt>
                <c:pt idx="7">
                  <c:v>83.366369488888878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52032"/>
        <c:axId val="269212416"/>
      </c:lineChart>
      <c:catAx>
        <c:axId val="284652032"/>
        <c:scaling>
          <c:orientation val="minMax"/>
        </c:scaling>
        <c:delete val="0"/>
        <c:axPos val="b"/>
        <c:majorTickMark val="out"/>
        <c:minorTickMark val="none"/>
        <c:tickLblPos val="nextTo"/>
        <c:crossAx val="269212416"/>
        <c:crosses val="autoZero"/>
        <c:auto val="1"/>
        <c:lblAlgn val="ctr"/>
        <c:lblOffset val="100"/>
        <c:noMultiLvlLbl val="0"/>
      </c:catAx>
      <c:valAx>
        <c:axId val="269212416"/>
        <c:scaling>
          <c:orientation val="minMax"/>
          <c:max val="25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7752076448897E-3"/>
              <c:y val="7.7584608854586248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84652032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8</a:t>
            </a:r>
            <a:r>
              <a:rPr lang="en-US" sz="1200"/>
              <a:t>1 </a:t>
            </a:r>
          </a:p>
          <a:p>
            <a:pPr>
              <a:defRPr sz="1200"/>
            </a:pPr>
            <a:r>
              <a:rPr lang="en-US" sz="1200"/>
              <a:t>Período: 1977 a 2006  -  Número de Estações: 36</a:t>
            </a:r>
          </a:p>
        </c:rich>
      </c:tx>
      <c:layout>
        <c:manualLayout>
          <c:xMode val="edge"/>
          <c:yMode val="edge"/>
          <c:x val="0.23240056531395115"/>
          <c:y val="2.09726142722725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0802073988396781"/>
          <c:w val="0.88505253674973794"/>
          <c:h val="0.70331720931577768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'Sub-Bacia 81'!$R$40</c:f>
              <c:strCache>
                <c:ptCount val="1"/>
                <c:pt idx="0">
                  <c:v>Máximo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rgbClr val="00B0F0"/>
                </a:gs>
                <a:gs pos="0">
                  <a:srgbClr val="0070C0"/>
                </a:gs>
                <a:gs pos="50000">
                  <a:schemeClr val="accent5">
                    <a:lumMod val="60000"/>
                    <a:lumOff val="40000"/>
                  </a:schemeClr>
                </a:gs>
                <a:gs pos="100000">
                  <a:schemeClr val="accent5">
                    <a:lumMod val="40000"/>
                    <a:lumOff val="6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  <a:ln>
              <a:solidFill>
                <a:srgbClr val="0070C0"/>
              </a:solidFill>
            </a:ln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81'!$S$40:$AD$40</c:f>
              <c:numCache>
                <c:formatCode>0.0</c:formatCode>
                <c:ptCount val="12"/>
                <c:pt idx="0">
                  <c:v>362.696302</c:v>
                </c:pt>
                <c:pt idx="1">
                  <c:v>328.307413</c:v>
                </c:pt>
                <c:pt idx="2">
                  <c:v>310.15925900000002</c:v>
                </c:pt>
                <c:pt idx="3">
                  <c:v>151.06296599999999</c:v>
                </c:pt>
                <c:pt idx="4">
                  <c:v>123.62962899999999</c:v>
                </c:pt>
                <c:pt idx="5">
                  <c:v>105.725926</c:v>
                </c:pt>
                <c:pt idx="6">
                  <c:v>103.66333400000001</c:v>
                </c:pt>
                <c:pt idx="7">
                  <c:v>74.818517999999997</c:v>
                </c:pt>
                <c:pt idx="8">
                  <c:v>163.58846399999999</c:v>
                </c:pt>
                <c:pt idx="9">
                  <c:v>179.43704199999999</c:v>
                </c:pt>
                <c:pt idx="10">
                  <c:v>173.953844</c:v>
                </c:pt>
                <c:pt idx="11">
                  <c:v>240.677786</c:v>
                </c:pt>
              </c:numCache>
            </c:numRef>
          </c:val>
        </c:ser>
        <c:ser>
          <c:idx val="5"/>
          <c:order val="4"/>
          <c:tx>
            <c:strRef>
              <c:f>'Sub-Bacia 81'!$R$39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75000"/>
                  </a:schemeClr>
                </a:gs>
                <a:gs pos="0">
                  <a:schemeClr val="accent6">
                    <a:lumMod val="75000"/>
                  </a:schemeClr>
                </a:gs>
                <a:gs pos="39000">
                  <a:srgbClr val="FFC000"/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81'!$S$39:$AD$39</c:f>
              <c:numCache>
                <c:formatCode>0.0</c:formatCode>
                <c:ptCount val="12"/>
                <c:pt idx="0">
                  <c:v>234.71927713888888</c:v>
                </c:pt>
                <c:pt idx="1">
                  <c:v>206.04811811111108</c:v>
                </c:pt>
                <c:pt idx="2">
                  <c:v>176.20196666666669</c:v>
                </c:pt>
                <c:pt idx="3">
                  <c:v>96.467590861111105</c:v>
                </c:pt>
                <c:pt idx="4">
                  <c:v>100.66701347222222</c:v>
                </c:pt>
                <c:pt idx="5">
                  <c:v>83.81918305555557</c:v>
                </c:pt>
                <c:pt idx="6">
                  <c:v>78.057453694444433</c:v>
                </c:pt>
                <c:pt idx="7">
                  <c:v>57.820606361111103</c:v>
                </c:pt>
                <c:pt idx="8">
                  <c:v>119.81839386111112</c:v>
                </c:pt>
                <c:pt idx="9">
                  <c:v>126.33266136111115</c:v>
                </c:pt>
                <c:pt idx="10">
                  <c:v>123.46804027777779</c:v>
                </c:pt>
                <c:pt idx="11">
                  <c:v>171.70374077777774</c:v>
                </c:pt>
              </c:numCache>
            </c:numRef>
          </c:val>
        </c:ser>
        <c:ser>
          <c:idx val="6"/>
          <c:order val="5"/>
          <c:tx>
            <c:strRef>
              <c:f>'Sub-Bacia 81'!$R$41</c:f>
              <c:strCache>
                <c:ptCount val="1"/>
                <c:pt idx="0">
                  <c:v>Mínimo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60000"/>
                    <a:lumOff val="40000"/>
                  </a:schemeClr>
                </a:gs>
                <a:gs pos="0">
                  <a:srgbClr val="FF0000"/>
                </a:gs>
                <a:gs pos="50000">
                  <a:schemeClr val="accent6">
                    <a:lumMod val="75000"/>
                  </a:schemeClr>
                </a:gs>
                <a:gs pos="100000">
                  <a:srgbClr val="FF0000"/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81'!$S$41:$AD$41</c:f>
              <c:numCache>
                <c:formatCode>0.0</c:formatCode>
                <c:ptCount val="12"/>
                <c:pt idx="0">
                  <c:v>177.41723999999999</c:v>
                </c:pt>
                <c:pt idx="1">
                  <c:v>127.83666599999999</c:v>
                </c:pt>
                <c:pt idx="2">
                  <c:v>114.26333200000001</c:v>
                </c:pt>
                <c:pt idx="3">
                  <c:v>60.968966000000002</c:v>
                </c:pt>
                <c:pt idx="4">
                  <c:v>84.217241000000001</c:v>
                </c:pt>
                <c:pt idx="5">
                  <c:v>50.596296000000002</c:v>
                </c:pt>
                <c:pt idx="6">
                  <c:v>51.077776999999998</c:v>
                </c:pt>
                <c:pt idx="7">
                  <c:v>43.733333999999999</c:v>
                </c:pt>
                <c:pt idx="8">
                  <c:v>91.255555999999999</c:v>
                </c:pt>
                <c:pt idx="9">
                  <c:v>100.32222299999999</c:v>
                </c:pt>
                <c:pt idx="10">
                  <c:v>93.1</c:v>
                </c:pt>
                <c:pt idx="11">
                  <c:v>131.92999900000001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653568"/>
        <c:axId val="285205632"/>
      </c:barChart>
      <c:lineChart>
        <c:grouping val="standard"/>
        <c:varyColors val="0"/>
        <c:ser>
          <c:idx val="1"/>
          <c:order val="0"/>
          <c:tx>
            <c:strRef>
              <c:f>'Sub-Bacia 81'!$R$42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3.7921918176069574E-2"/>
                  <c:y val="-2.476778560574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81'!$S$42:$AD$42</c:f>
              <c:numCache>
                <c:formatCode>0.0</c:formatCode>
                <c:ptCount val="12"/>
                <c:pt idx="0">
                  <c:v>131.26033713657409</c:v>
                </c:pt>
                <c:pt idx="1">
                  <c:v>131.26033713657409</c:v>
                </c:pt>
                <c:pt idx="2">
                  <c:v>131.26033713657409</c:v>
                </c:pt>
                <c:pt idx="3">
                  <c:v>131.26033713657409</c:v>
                </c:pt>
                <c:pt idx="4">
                  <c:v>131.26033713657409</c:v>
                </c:pt>
                <c:pt idx="5">
                  <c:v>131.26033713657409</c:v>
                </c:pt>
                <c:pt idx="6">
                  <c:v>131.26033713657409</c:v>
                </c:pt>
                <c:pt idx="7">
                  <c:v>131.26033713657409</c:v>
                </c:pt>
                <c:pt idx="8">
                  <c:v>131.26033713657409</c:v>
                </c:pt>
                <c:pt idx="9">
                  <c:v>131.26033713657409</c:v>
                </c:pt>
                <c:pt idx="10">
                  <c:v>131.26033713657409</c:v>
                </c:pt>
                <c:pt idx="11">
                  <c:v>131.26033713657409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'Sub-Bacia 81'!$R$43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chemeClr val="accent6">
                  <a:lumMod val="75000"/>
                </a:schemeClr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7"/>
              <c:layout>
                <c:manualLayout>
                  <c:x val="-5.0587179057609614E-2"/>
                  <c:y val="-2.1794186104095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0.21914258664690869"/>
                  <c:y val="-1.8081761006289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81'!$S$43:$AD$43</c:f>
              <c:numCache>
                <c:formatCode>0.0</c:formatCode>
                <c:ptCount val="12"/>
                <c:pt idx="0">
                  <c:v>165.47031402777776</c:v>
                </c:pt>
                <c:pt idx="1">
                  <c:v>165.47031402777776</c:v>
                </c:pt>
                <c:pt idx="2">
                  <c:v>165.47031402777776</c:v>
                </c:pt>
                <c:pt idx="8">
                  <c:v>165.47031402777776</c:v>
                </c:pt>
                <c:pt idx="9">
                  <c:v>165.47031402777776</c:v>
                </c:pt>
                <c:pt idx="10">
                  <c:v>165.47031402777776</c:v>
                </c:pt>
                <c:pt idx="11">
                  <c:v>165.47031402777776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'Sub-Bacia 81'!$R$44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0.22903837710271391"/>
                  <c:y val="-1.8649532016045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81'!$S$44:$AD$44</c:f>
              <c:numCache>
                <c:formatCode>0.0</c:formatCode>
                <c:ptCount val="12"/>
                <c:pt idx="3">
                  <c:v>83.366369488888878</c:v>
                </c:pt>
                <c:pt idx="4">
                  <c:v>83.366369488888878</c:v>
                </c:pt>
                <c:pt idx="5">
                  <c:v>83.366369488888878</c:v>
                </c:pt>
                <c:pt idx="6">
                  <c:v>83.366369488888878</c:v>
                </c:pt>
                <c:pt idx="7">
                  <c:v>83.366369488888878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53568"/>
        <c:axId val="285205632"/>
      </c:lineChart>
      <c:catAx>
        <c:axId val="284653568"/>
        <c:scaling>
          <c:orientation val="minMax"/>
        </c:scaling>
        <c:delete val="0"/>
        <c:axPos val="b"/>
        <c:majorTickMark val="out"/>
        <c:minorTickMark val="none"/>
        <c:tickLblPos val="nextTo"/>
        <c:crossAx val="285205632"/>
        <c:crosses val="autoZero"/>
        <c:auto val="1"/>
        <c:lblAlgn val="ctr"/>
        <c:lblOffset val="100"/>
        <c:noMultiLvlLbl val="0"/>
      </c:catAx>
      <c:valAx>
        <c:axId val="285205632"/>
        <c:scaling>
          <c:orientation val="minMax"/>
          <c:max val="4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8272606082419E-3"/>
              <c:y val="0.1391908209616212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84653568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Relação Entre a Precipitação Média Anual e a Altitude de Sete Estações Pluviométricas na Sub-Bacia 70</a:t>
            </a:r>
          </a:p>
        </c:rich>
      </c:tx>
      <c:layout>
        <c:manualLayout>
          <c:xMode val="edge"/>
          <c:yMode val="edge"/>
          <c:x val="0.13280243055555555"/>
          <c:y val="1.70221207149826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44427083333334"/>
          <c:y val="0.15014368278272805"/>
          <c:w val="0.83451545138888894"/>
          <c:h val="0.720312349213497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</c:spPr>
          <c:marker>
            <c:spPr>
              <a:noFill/>
              <a:ln w="22225" cmpd="dbl">
                <a:solidFill>
                  <a:srgbClr val="00B0F0"/>
                </a:solidFill>
              </a:ln>
              <a:effectLst>
                <a:glow rad="1016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trendline>
            <c:spPr>
              <a:ln w="25400" cap="flat" cmpd="sng" algn="ctr">
                <a:solidFill>
                  <a:schemeClr val="dk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rendlineType val="linear"/>
            <c:dispRSqr val="1"/>
            <c:dispEq val="1"/>
            <c:trendlineLbl>
              <c:layout>
                <c:manualLayout>
                  <c:x val="-0.45590138888888887"/>
                  <c:y val="5.9492445931311054E-2"/>
                </c:manualLayout>
              </c:layout>
              <c:numFmt formatCode="General" sourceLinked="0"/>
            </c:trendlineLbl>
          </c:trendline>
          <c:xVal>
            <c:numRef>
              <c:f>'Sub-Bacia 70'!$AW$2:$AW$7</c:f>
              <c:numCache>
                <c:formatCode>General</c:formatCode>
                <c:ptCount val="6"/>
                <c:pt idx="0">
                  <c:v>1279</c:v>
                </c:pt>
                <c:pt idx="1">
                  <c:v>939</c:v>
                </c:pt>
                <c:pt idx="2">
                  <c:v>665</c:v>
                </c:pt>
                <c:pt idx="3">
                  <c:v>942</c:v>
                </c:pt>
                <c:pt idx="4">
                  <c:v>1100</c:v>
                </c:pt>
                <c:pt idx="5">
                  <c:v>864</c:v>
                </c:pt>
              </c:numCache>
            </c:numRef>
          </c:xVal>
          <c:yVal>
            <c:numRef>
              <c:f>'Sub-Bacia 70'!$AE$2:$AE$7</c:f>
              <c:numCache>
                <c:formatCode>0.0</c:formatCode>
                <c:ptCount val="6"/>
                <c:pt idx="0">
                  <c:v>1474.2812630000001</c:v>
                </c:pt>
                <c:pt idx="1">
                  <c:v>1781.291835</c:v>
                </c:pt>
                <c:pt idx="2">
                  <c:v>1727.5111139999999</c:v>
                </c:pt>
                <c:pt idx="3">
                  <c:v>1499.2459839999999</c:v>
                </c:pt>
                <c:pt idx="4">
                  <c:v>1697.0866639999999</c:v>
                </c:pt>
                <c:pt idx="5">
                  <c:v>1944.0633379999999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7959040"/>
        <c:axId val="267959616"/>
      </c:scatterChart>
      <c:valAx>
        <c:axId val="26795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Altitude (m)</a:t>
                </a:r>
              </a:p>
            </c:rich>
          </c:tx>
          <c:layout>
            <c:manualLayout>
              <c:xMode val="edge"/>
              <c:yMode val="edge"/>
              <c:x val="0.47092459203479442"/>
              <c:y val="0.945529213712055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7959616"/>
        <c:crosses val="autoZero"/>
        <c:crossBetween val="midCat"/>
      </c:valAx>
      <c:valAx>
        <c:axId val="267959616"/>
        <c:scaling>
          <c:orientation val="minMax"/>
          <c:max val="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67959040"/>
        <c:crosses val="autoZero"/>
        <c:crossBetween val="midCat"/>
        <c:majorUnit val="2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Relação Entre a Precipitação Média Anual e a Altitude de 36 Estações Pluviométricas na Sub-Bacia 81</a:t>
            </a:r>
          </a:p>
        </c:rich>
      </c:tx>
      <c:layout>
        <c:manualLayout>
          <c:xMode val="edge"/>
          <c:yMode val="edge"/>
          <c:x val="0.13280243055555555"/>
          <c:y val="1.70221207149826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44427083333334"/>
          <c:y val="0.15014368278272805"/>
          <c:w val="0.83451545138888894"/>
          <c:h val="0.720312349213497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</c:spPr>
          <c:marker>
            <c:spPr>
              <a:noFill/>
              <a:ln w="22225" cmpd="dbl">
                <a:solidFill>
                  <a:srgbClr val="00B0F0"/>
                </a:solidFill>
              </a:ln>
              <a:effectLst>
                <a:glow rad="1016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trendline>
            <c:spPr>
              <a:ln w="25400" cap="flat" cmpd="sng" algn="ctr">
                <a:solidFill>
                  <a:schemeClr val="dk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rendlineType val="linear"/>
            <c:dispRSqr val="1"/>
            <c:dispEq val="1"/>
            <c:trendlineLbl>
              <c:layout>
                <c:manualLayout>
                  <c:x val="-4.5802720972933378E-2"/>
                  <c:y val="-0.25476110056722534"/>
                </c:manualLayout>
              </c:layout>
              <c:numFmt formatCode="General" sourceLinked="0"/>
            </c:trendlineLbl>
          </c:trendline>
          <c:xVal>
            <c:numRef>
              <c:f>'Sub-Bacia 81'!$AW$2:$AW$37</c:f>
              <c:numCache>
                <c:formatCode>General</c:formatCode>
                <c:ptCount val="36"/>
                <c:pt idx="0">
                  <c:v>891</c:v>
                </c:pt>
                <c:pt idx="1">
                  <c:v>52</c:v>
                </c:pt>
                <c:pt idx="2">
                  <c:v>71</c:v>
                </c:pt>
                <c:pt idx="3">
                  <c:v>82</c:v>
                </c:pt>
                <c:pt idx="4">
                  <c:v>837</c:v>
                </c:pt>
                <c:pt idx="5">
                  <c:v>716</c:v>
                </c:pt>
                <c:pt idx="6">
                  <c:v>840</c:v>
                </c:pt>
                <c:pt idx="7">
                  <c:v>763</c:v>
                </c:pt>
                <c:pt idx="8">
                  <c:v>28</c:v>
                </c:pt>
                <c:pt idx="9">
                  <c:v>192</c:v>
                </c:pt>
                <c:pt idx="10">
                  <c:v>691</c:v>
                </c:pt>
                <c:pt idx="11">
                  <c:v>341</c:v>
                </c:pt>
                <c:pt idx="12">
                  <c:v>468</c:v>
                </c:pt>
                <c:pt idx="13">
                  <c:v>887</c:v>
                </c:pt>
                <c:pt idx="14">
                  <c:v>716</c:v>
                </c:pt>
                <c:pt idx="15">
                  <c:v>527</c:v>
                </c:pt>
                <c:pt idx="16">
                  <c:v>967</c:v>
                </c:pt>
                <c:pt idx="17">
                  <c:v>235</c:v>
                </c:pt>
                <c:pt idx="18">
                  <c:v>61</c:v>
                </c:pt>
                <c:pt idx="19">
                  <c:v>615</c:v>
                </c:pt>
                <c:pt idx="20">
                  <c:v>161</c:v>
                </c:pt>
                <c:pt idx="21">
                  <c:v>53</c:v>
                </c:pt>
                <c:pt idx="22">
                  <c:v>146</c:v>
                </c:pt>
                <c:pt idx="23">
                  <c:v>895</c:v>
                </c:pt>
                <c:pt idx="24">
                  <c:v>20</c:v>
                </c:pt>
                <c:pt idx="25">
                  <c:v>63</c:v>
                </c:pt>
                <c:pt idx="26">
                  <c:v>40</c:v>
                </c:pt>
                <c:pt idx="27">
                  <c:v>43</c:v>
                </c:pt>
                <c:pt idx="28">
                  <c:v>739</c:v>
                </c:pt>
                <c:pt idx="29">
                  <c:v>884</c:v>
                </c:pt>
                <c:pt idx="30">
                  <c:v>25</c:v>
                </c:pt>
                <c:pt idx="31">
                  <c:v>227</c:v>
                </c:pt>
                <c:pt idx="32">
                  <c:v>920</c:v>
                </c:pt>
                <c:pt idx="33">
                  <c:v>60</c:v>
                </c:pt>
                <c:pt idx="34">
                  <c:v>40</c:v>
                </c:pt>
                <c:pt idx="35">
                  <c:v>567</c:v>
                </c:pt>
              </c:numCache>
            </c:numRef>
          </c:xVal>
          <c:yVal>
            <c:numRef>
              <c:f>'Sub-Bacia 81'!$AE$2:$AE$37</c:f>
              <c:numCache>
                <c:formatCode>General</c:formatCode>
                <c:ptCount val="36"/>
                <c:pt idx="0">
                  <c:v>1892.5</c:v>
                </c:pt>
                <c:pt idx="1">
                  <c:v>2287.6999999999998</c:v>
                </c:pt>
                <c:pt idx="2">
                  <c:v>1717.4</c:v>
                </c:pt>
                <c:pt idx="3">
                  <c:v>1464.6</c:v>
                </c:pt>
                <c:pt idx="4">
                  <c:v>1405.293332</c:v>
                </c:pt>
                <c:pt idx="5">
                  <c:v>1383.3</c:v>
                </c:pt>
                <c:pt idx="6">
                  <c:v>1327.1310510000001</c:v>
                </c:pt>
                <c:pt idx="7">
                  <c:v>1439.5076959999999</c:v>
                </c:pt>
                <c:pt idx="8">
                  <c:v>1691.7</c:v>
                </c:pt>
                <c:pt idx="9">
                  <c:v>1843.6</c:v>
                </c:pt>
                <c:pt idx="10">
                  <c:v>1671.2</c:v>
                </c:pt>
                <c:pt idx="11">
                  <c:v>1319.864941</c:v>
                </c:pt>
                <c:pt idx="12">
                  <c:v>1481.1575419999999</c:v>
                </c:pt>
                <c:pt idx="13">
                  <c:v>1374.9833309999999</c:v>
                </c:pt>
                <c:pt idx="14">
                  <c:v>1696.2</c:v>
                </c:pt>
                <c:pt idx="15">
                  <c:v>1421.27253</c:v>
                </c:pt>
                <c:pt idx="16">
                  <c:v>1591.510002</c:v>
                </c:pt>
                <c:pt idx="17">
                  <c:v>1346.836667</c:v>
                </c:pt>
                <c:pt idx="18">
                  <c:v>1705.9</c:v>
                </c:pt>
                <c:pt idx="19">
                  <c:v>2007.6</c:v>
                </c:pt>
                <c:pt idx="20">
                  <c:v>1514.1</c:v>
                </c:pt>
                <c:pt idx="21">
                  <c:v>1518.1</c:v>
                </c:pt>
                <c:pt idx="22">
                  <c:v>1517.5</c:v>
                </c:pt>
                <c:pt idx="23">
                  <c:v>1577.1</c:v>
                </c:pt>
                <c:pt idx="24">
                  <c:v>1601.9</c:v>
                </c:pt>
                <c:pt idx="25">
                  <c:v>1706.2</c:v>
                </c:pt>
                <c:pt idx="26">
                  <c:v>1649.5</c:v>
                </c:pt>
                <c:pt idx="27">
                  <c:v>1484.4</c:v>
                </c:pt>
                <c:pt idx="28">
                  <c:v>1475.536672</c:v>
                </c:pt>
                <c:pt idx="29">
                  <c:v>1677.4</c:v>
                </c:pt>
                <c:pt idx="30">
                  <c:v>1533.2</c:v>
                </c:pt>
                <c:pt idx="31">
                  <c:v>1367.5781609999999</c:v>
                </c:pt>
                <c:pt idx="32">
                  <c:v>1297.896667</c:v>
                </c:pt>
                <c:pt idx="33">
                  <c:v>1705.6</c:v>
                </c:pt>
                <c:pt idx="34">
                  <c:v>1609.7</c:v>
                </c:pt>
                <c:pt idx="35">
                  <c:v>1399.391838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207360"/>
        <c:axId val="285207936"/>
      </c:scatterChart>
      <c:valAx>
        <c:axId val="28520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Altitude (m)</a:t>
                </a:r>
              </a:p>
            </c:rich>
          </c:tx>
          <c:layout>
            <c:manualLayout>
              <c:xMode val="edge"/>
              <c:yMode val="edge"/>
              <c:x val="0.47092459203479442"/>
              <c:y val="0.945529213712055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85207936"/>
        <c:crosses val="autoZero"/>
        <c:crossBetween val="midCat"/>
      </c:valAx>
      <c:valAx>
        <c:axId val="285207936"/>
        <c:scaling>
          <c:orientation val="minMax"/>
          <c:max val="3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85207360"/>
        <c:crosses val="autoZero"/>
        <c:crossBetween val="midCat"/>
        <c:majorUnit val="2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</a:t>
            </a:r>
            <a:r>
              <a:rPr lang="en-US" sz="1200"/>
              <a:t>82</a:t>
            </a:r>
          </a:p>
          <a:p>
            <a:pPr>
              <a:defRPr sz="1200"/>
            </a:pPr>
            <a:r>
              <a:rPr lang="en-US" sz="1200"/>
              <a:t>Período: 1977 a 2006  -  Número de Estações: 13</a:t>
            </a:r>
          </a:p>
        </c:rich>
      </c:tx>
      <c:layout>
        <c:manualLayout>
          <c:xMode val="edge"/>
          <c:yMode val="edge"/>
          <c:x val="0.21930719056157585"/>
          <c:y val="2.09725100151954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3002295505141065"/>
          <c:w val="0.88505253674973794"/>
          <c:h val="0.68131493464307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'Sub-Bacia 82'!$R$16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cat>
            <c:strRef>
              <c:f>'[1]Pantanal do MS'!$B$21:$M$21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82'!$S$16:$AD$16</c:f>
              <c:numCache>
                <c:formatCode>0.0</c:formatCode>
                <c:ptCount val="12"/>
                <c:pt idx="0">
                  <c:v>303.7255914615385</c:v>
                </c:pt>
                <c:pt idx="1">
                  <c:v>273.20368323076923</c:v>
                </c:pt>
                <c:pt idx="2">
                  <c:v>241.76888761538464</c:v>
                </c:pt>
                <c:pt idx="3">
                  <c:v>140.77823361538464</c:v>
                </c:pt>
                <c:pt idx="4">
                  <c:v>124.13889730769232</c:v>
                </c:pt>
                <c:pt idx="5">
                  <c:v>105.9961463076923</c:v>
                </c:pt>
                <c:pt idx="6">
                  <c:v>121.30827361538461</c:v>
                </c:pt>
                <c:pt idx="7">
                  <c:v>90.915174307692297</c:v>
                </c:pt>
                <c:pt idx="8">
                  <c:v>168.72640207692308</c:v>
                </c:pt>
                <c:pt idx="9">
                  <c:v>177.24771923076921</c:v>
                </c:pt>
                <c:pt idx="10">
                  <c:v>170.47128715384616</c:v>
                </c:pt>
                <c:pt idx="11">
                  <c:v>219.9407932307692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569024"/>
        <c:axId val="285211392"/>
      </c:barChart>
      <c:lineChart>
        <c:grouping val="standard"/>
        <c:varyColors val="0"/>
        <c:ser>
          <c:idx val="1"/>
          <c:order val="1"/>
          <c:tx>
            <c:strRef>
              <c:f>'Sub-Bacia 82'!$R$19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3.7921918176069574E-2"/>
                  <c:y val="-2.476778560574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82'!$S$19:$AD$19</c:f>
              <c:numCache>
                <c:formatCode>0.0</c:formatCode>
                <c:ptCount val="12"/>
                <c:pt idx="0">
                  <c:v>178.18509076282052</c:v>
                </c:pt>
                <c:pt idx="1">
                  <c:v>178.18509076282052</c:v>
                </c:pt>
                <c:pt idx="2">
                  <c:v>178.18509076282052</c:v>
                </c:pt>
                <c:pt idx="3">
                  <c:v>178.18509076282052</c:v>
                </c:pt>
                <c:pt idx="4">
                  <c:v>178.18509076282052</c:v>
                </c:pt>
                <c:pt idx="5">
                  <c:v>178.18509076282052</c:v>
                </c:pt>
                <c:pt idx="6">
                  <c:v>178.18509076282052</c:v>
                </c:pt>
                <c:pt idx="7">
                  <c:v>178.18509076282052</c:v>
                </c:pt>
                <c:pt idx="8">
                  <c:v>178.18509076282052</c:v>
                </c:pt>
                <c:pt idx="9">
                  <c:v>178.18509076282052</c:v>
                </c:pt>
                <c:pt idx="10">
                  <c:v>178.18509076282052</c:v>
                </c:pt>
                <c:pt idx="11">
                  <c:v>178.18509076282052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'Sub-Bacia 82'!$R$20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rgbClr val="00B0F0"/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7"/>
              <c:layout>
                <c:manualLayout>
                  <c:x val="-4.8404954282675369E-2"/>
                  <c:y val="-2.388176684526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layout>
                <c:manualLayout>
                  <c:x val="-4.2948861189520356E-2"/>
                  <c:y val="-2.9702970297029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elete val="1"/>
            </c:dLbl>
            <c:dLbl>
              <c:idx val="11"/>
              <c:delete val="1"/>
            </c:dLbl>
            <c:txPr>
              <a:bodyPr/>
              <a:lstStyle/>
              <a:p>
                <a:pPr>
                  <a:defRPr sz="1000">
                    <a:solidFill>
                      <a:srgbClr val="00B0F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'Sub-Bacia 82'!$S$20:$AD$20</c:f>
              <c:numCache>
                <c:formatCode>0.0</c:formatCode>
                <c:ptCount val="12"/>
                <c:pt idx="0">
                  <c:v>222.15490914285715</c:v>
                </c:pt>
                <c:pt idx="1">
                  <c:v>222.15490914285715</c:v>
                </c:pt>
                <c:pt idx="2">
                  <c:v>222.15490914285715</c:v>
                </c:pt>
                <c:pt idx="8">
                  <c:v>222.15490914285715</c:v>
                </c:pt>
                <c:pt idx="9">
                  <c:v>222.15490914285715</c:v>
                </c:pt>
                <c:pt idx="10">
                  <c:v>222.15490914285715</c:v>
                </c:pt>
                <c:pt idx="11">
                  <c:v>222.15490914285715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'Sub-Bacia 82'!$R$21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rgbClr val="FF0000"/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0.11112012924469421"/>
                  <c:y val="-2.3881915750630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rgbClr val="FF000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82'!$S$21:$AD$21</c:f>
              <c:numCache>
                <c:formatCode>0.0</c:formatCode>
                <c:ptCount val="12"/>
                <c:pt idx="3">
                  <c:v>116.62734503076925</c:v>
                </c:pt>
                <c:pt idx="4">
                  <c:v>116.62734503076925</c:v>
                </c:pt>
                <c:pt idx="5">
                  <c:v>116.62734503076925</c:v>
                </c:pt>
                <c:pt idx="6">
                  <c:v>116.62734503076925</c:v>
                </c:pt>
                <c:pt idx="7">
                  <c:v>116.62734503076925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569024"/>
        <c:axId val="285211392"/>
      </c:lineChart>
      <c:catAx>
        <c:axId val="285569024"/>
        <c:scaling>
          <c:orientation val="minMax"/>
        </c:scaling>
        <c:delete val="0"/>
        <c:axPos val="b"/>
        <c:majorTickMark val="out"/>
        <c:minorTickMark val="none"/>
        <c:tickLblPos val="nextTo"/>
        <c:crossAx val="285211392"/>
        <c:crosses val="autoZero"/>
        <c:auto val="1"/>
        <c:lblAlgn val="ctr"/>
        <c:lblOffset val="100"/>
        <c:noMultiLvlLbl val="0"/>
      </c:catAx>
      <c:valAx>
        <c:axId val="2852113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7752076448892E-3"/>
              <c:y val="7.3184168810581846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85569024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</a:t>
            </a:r>
            <a:r>
              <a:rPr lang="en-US" sz="1200"/>
              <a:t>82 </a:t>
            </a:r>
          </a:p>
          <a:p>
            <a:pPr>
              <a:defRPr sz="1200"/>
            </a:pPr>
            <a:r>
              <a:rPr lang="en-US" sz="1200"/>
              <a:t>Período: 1977 a 2006  -  Número de Estações: 13</a:t>
            </a:r>
          </a:p>
        </c:rich>
      </c:tx>
      <c:layout>
        <c:manualLayout>
          <c:xMode val="edge"/>
          <c:yMode val="edge"/>
          <c:x val="0.23240056531395115"/>
          <c:y val="2.09726142722725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0802073988396781"/>
          <c:w val="0.88505253674973794"/>
          <c:h val="0.70331720931577768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'Sub-Bacia 82'!$R$17</c:f>
              <c:strCache>
                <c:ptCount val="1"/>
                <c:pt idx="0">
                  <c:v>Máximo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rgbClr val="00B0F0"/>
                </a:gs>
                <a:gs pos="0">
                  <a:srgbClr val="0070C0"/>
                </a:gs>
                <a:gs pos="50000">
                  <a:schemeClr val="accent5">
                    <a:lumMod val="60000"/>
                    <a:lumOff val="40000"/>
                  </a:schemeClr>
                </a:gs>
                <a:gs pos="100000">
                  <a:schemeClr val="accent5">
                    <a:lumMod val="40000"/>
                    <a:lumOff val="6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  <a:ln>
              <a:solidFill>
                <a:srgbClr val="0070C0"/>
              </a:solidFill>
            </a:ln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82'!$S$17:$AD$17</c:f>
              <c:numCache>
                <c:formatCode>0.0</c:formatCode>
                <c:ptCount val="12"/>
                <c:pt idx="0">
                  <c:v>402.866669</c:v>
                </c:pt>
                <c:pt idx="1">
                  <c:v>379.98999900000001</c:v>
                </c:pt>
                <c:pt idx="2">
                  <c:v>331.737932</c:v>
                </c:pt>
                <c:pt idx="3">
                  <c:v>230.50344699999999</c:v>
                </c:pt>
                <c:pt idx="4">
                  <c:v>160.46551600000001</c:v>
                </c:pt>
                <c:pt idx="5">
                  <c:v>131.16896499999999</c:v>
                </c:pt>
                <c:pt idx="6">
                  <c:v>155.67200099999999</c:v>
                </c:pt>
                <c:pt idx="7">
                  <c:v>110.584</c:v>
                </c:pt>
                <c:pt idx="8">
                  <c:v>213.52000100000001</c:v>
                </c:pt>
                <c:pt idx="9">
                  <c:v>222.55199999999999</c:v>
                </c:pt>
                <c:pt idx="10">
                  <c:v>234.92068699999999</c:v>
                </c:pt>
                <c:pt idx="11">
                  <c:v>292.50345099999998</c:v>
                </c:pt>
              </c:numCache>
            </c:numRef>
          </c:val>
        </c:ser>
        <c:ser>
          <c:idx val="5"/>
          <c:order val="4"/>
          <c:tx>
            <c:strRef>
              <c:f>'Sub-Bacia 82'!$R$16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75000"/>
                  </a:schemeClr>
                </a:gs>
                <a:gs pos="0">
                  <a:schemeClr val="accent6">
                    <a:lumMod val="75000"/>
                  </a:schemeClr>
                </a:gs>
                <a:gs pos="39000">
                  <a:srgbClr val="FFC000"/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82'!$S$16:$AD$16</c:f>
              <c:numCache>
                <c:formatCode>0.0</c:formatCode>
                <c:ptCount val="12"/>
                <c:pt idx="0">
                  <c:v>303.7255914615385</c:v>
                </c:pt>
                <c:pt idx="1">
                  <c:v>273.20368323076923</c:v>
                </c:pt>
                <c:pt idx="2">
                  <c:v>241.76888761538464</c:v>
                </c:pt>
                <c:pt idx="3">
                  <c:v>140.77823361538464</c:v>
                </c:pt>
                <c:pt idx="4">
                  <c:v>124.13889730769232</c:v>
                </c:pt>
                <c:pt idx="5">
                  <c:v>105.9961463076923</c:v>
                </c:pt>
                <c:pt idx="6">
                  <c:v>121.30827361538461</c:v>
                </c:pt>
                <c:pt idx="7">
                  <c:v>90.915174307692297</c:v>
                </c:pt>
                <c:pt idx="8">
                  <c:v>168.72640207692308</c:v>
                </c:pt>
                <c:pt idx="9">
                  <c:v>177.24771923076921</c:v>
                </c:pt>
                <c:pt idx="10">
                  <c:v>170.47128715384616</c:v>
                </c:pt>
                <c:pt idx="11">
                  <c:v>219.9407932307692</c:v>
                </c:pt>
              </c:numCache>
            </c:numRef>
          </c:val>
        </c:ser>
        <c:ser>
          <c:idx val="6"/>
          <c:order val="5"/>
          <c:tx>
            <c:strRef>
              <c:f>'Sub-Bacia 82'!$R$18</c:f>
              <c:strCache>
                <c:ptCount val="1"/>
                <c:pt idx="0">
                  <c:v>Mínimo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60000"/>
                    <a:lumOff val="40000"/>
                  </a:schemeClr>
                </a:gs>
                <a:gs pos="0">
                  <a:srgbClr val="FF0000"/>
                </a:gs>
                <a:gs pos="50000">
                  <a:schemeClr val="accent6">
                    <a:lumMod val="75000"/>
                  </a:schemeClr>
                </a:gs>
                <a:gs pos="100000">
                  <a:srgbClr val="FF0000"/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82'!$S$18:$AD$18</c:f>
              <c:numCache>
                <c:formatCode>0.0</c:formatCode>
                <c:ptCount val="12"/>
                <c:pt idx="0">
                  <c:v>214.91724099999999</c:v>
                </c:pt>
                <c:pt idx="1">
                  <c:v>185.52413799999999</c:v>
                </c:pt>
                <c:pt idx="2">
                  <c:v>175.141379</c:v>
                </c:pt>
                <c:pt idx="3">
                  <c:v>107.08518599999999</c:v>
                </c:pt>
                <c:pt idx="4">
                  <c:v>93.181482000000003</c:v>
                </c:pt>
                <c:pt idx="5">
                  <c:v>83.224137999999996</c:v>
                </c:pt>
                <c:pt idx="6">
                  <c:v>100.448275</c:v>
                </c:pt>
                <c:pt idx="7">
                  <c:v>68.951847999999998</c:v>
                </c:pt>
                <c:pt idx="8">
                  <c:v>130.31851700000001</c:v>
                </c:pt>
                <c:pt idx="9">
                  <c:v>136.41111000000001</c:v>
                </c:pt>
                <c:pt idx="10">
                  <c:v>125.722222</c:v>
                </c:pt>
                <c:pt idx="11">
                  <c:v>161.444828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571072"/>
        <c:axId val="269190272"/>
      </c:barChart>
      <c:lineChart>
        <c:grouping val="standard"/>
        <c:varyColors val="0"/>
        <c:ser>
          <c:idx val="1"/>
          <c:order val="0"/>
          <c:tx>
            <c:strRef>
              <c:f>'Sub-Bacia 82'!$R$19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4.4456450152300979E-2"/>
                  <c:y val="-1.847868073094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82'!$S$19:$AD$19</c:f>
              <c:numCache>
                <c:formatCode>0.0</c:formatCode>
                <c:ptCount val="12"/>
                <c:pt idx="0">
                  <c:v>178.18509076282052</c:v>
                </c:pt>
                <c:pt idx="1">
                  <c:v>178.18509076282052</c:v>
                </c:pt>
                <c:pt idx="2">
                  <c:v>178.18509076282052</c:v>
                </c:pt>
                <c:pt idx="3">
                  <c:v>178.18509076282052</c:v>
                </c:pt>
                <c:pt idx="4">
                  <c:v>178.18509076282052</c:v>
                </c:pt>
                <c:pt idx="5">
                  <c:v>178.18509076282052</c:v>
                </c:pt>
                <c:pt idx="6">
                  <c:v>178.18509076282052</c:v>
                </c:pt>
                <c:pt idx="7">
                  <c:v>178.18509076282052</c:v>
                </c:pt>
                <c:pt idx="8">
                  <c:v>178.18509076282052</c:v>
                </c:pt>
                <c:pt idx="9">
                  <c:v>178.18509076282052</c:v>
                </c:pt>
                <c:pt idx="10">
                  <c:v>178.18509076282052</c:v>
                </c:pt>
                <c:pt idx="11">
                  <c:v>178.18509076282052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'Sub-Bacia 82'!$R$20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chemeClr val="accent6">
                  <a:lumMod val="75000"/>
                </a:schemeClr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7"/>
              <c:layout>
                <c:manualLayout>
                  <c:x val="-5.0587179057609614E-2"/>
                  <c:y val="-2.1794186104095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346347520649817E-2"/>
                  <c:y val="-1.8081761006289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82'!$S$20:$AD$20</c:f>
              <c:numCache>
                <c:formatCode>0.0</c:formatCode>
                <c:ptCount val="12"/>
                <c:pt idx="0">
                  <c:v>222.15490914285715</c:v>
                </c:pt>
                <c:pt idx="1">
                  <c:v>222.15490914285715</c:v>
                </c:pt>
                <c:pt idx="2">
                  <c:v>222.15490914285715</c:v>
                </c:pt>
                <c:pt idx="8">
                  <c:v>222.15490914285715</c:v>
                </c:pt>
                <c:pt idx="9">
                  <c:v>222.15490914285715</c:v>
                </c:pt>
                <c:pt idx="10">
                  <c:v>222.15490914285715</c:v>
                </c:pt>
                <c:pt idx="11">
                  <c:v>222.15490914285715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'Sub-Bacia 82'!$R$21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0.22032566340111406"/>
                  <c:y val="-1.8649532016045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82'!$S$21:$AD$21</c:f>
              <c:numCache>
                <c:formatCode>0.0</c:formatCode>
                <c:ptCount val="12"/>
                <c:pt idx="3">
                  <c:v>116.62734503076925</c:v>
                </c:pt>
                <c:pt idx="4">
                  <c:v>116.62734503076925</c:v>
                </c:pt>
                <c:pt idx="5">
                  <c:v>116.62734503076925</c:v>
                </c:pt>
                <c:pt idx="6">
                  <c:v>116.62734503076925</c:v>
                </c:pt>
                <c:pt idx="7">
                  <c:v>116.62734503076925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571072"/>
        <c:axId val="269190272"/>
      </c:lineChart>
      <c:catAx>
        <c:axId val="285571072"/>
        <c:scaling>
          <c:orientation val="minMax"/>
        </c:scaling>
        <c:delete val="0"/>
        <c:axPos val="b"/>
        <c:majorTickMark val="out"/>
        <c:minorTickMark val="none"/>
        <c:tickLblPos val="nextTo"/>
        <c:crossAx val="269190272"/>
        <c:crosses val="autoZero"/>
        <c:auto val="1"/>
        <c:lblAlgn val="ctr"/>
        <c:lblOffset val="100"/>
        <c:noMultiLvlLbl val="0"/>
      </c:catAx>
      <c:valAx>
        <c:axId val="269190272"/>
        <c:scaling>
          <c:orientation val="minMax"/>
          <c:max val="45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8272606082419E-3"/>
              <c:y val="0.1391908209616212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85571072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Relação Entre a Precipitação Média Anual e a Altitude de 13 Estações Pluviométricas na Sub-Bacia 82</a:t>
            </a:r>
          </a:p>
        </c:rich>
      </c:tx>
      <c:layout>
        <c:manualLayout>
          <c:xMode val="edge"/>
          <c:yMode val="edge"/>
          <c:x val="0.13280243055555555"/>
          <c:y val="1.70221207149826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44427083333334"/>
          <c:y val="0.15014368278272805"/>
          <c:w val="0.83451545138888894"/>
          <c:h val="0.720312349213497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</c:spPr>
          <c:marker>
            <c:spPr>
              <a:noFill/>
              <a:ln w="22225" cmpd="dbl">
                <a:solidFill>
                  <a:srgbClr val="00B0F0"/>
                </a:solidFill>
              </a:ln>
              <a:effectLst>
                <a:glow rad="1016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trendline>
            <c:spPr>
              <a:ln w="25400" cap="flat" cmpd="sng" algn="ctr">
                <a:solidFill>
                  <a:schemeClr val="dk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rendlineType val="linear"/>
            <c:dispRSqr val="1"/>
            <c:dispEq val="1"/>
            <c:trendlineLbl>
              <c:layout>
                <c:manualLayout>
                  <c:x val="-6.9346243684495212E-3"/>
                  <c:y val="0.26346141473928009"/>
                </c:manualLayout>
              </c:layout>
              <c:numFmt formatCode="General" sourceLinked="0"/>
            </c:trendlineLbl>
          </c:trendline>
          <c:xVal>
            <c:numRef>
              <c:f>'Sub-Bacia 82'!$AW$2:$AW$14</c:f>
              <c:numCache>
                <c:formatCode>General</c:formatCode>
                <c:ptCount val="13"/>
                <c:pt idx="0">
                  <c:v>234</c:v>
                </c:pt>
                <c:pt idx="1">
                  <c:v>31</c:v>
                </c:pt>
                <c:pt idx="2">
                  <c:v>126</c:v>
                </c:pt>
                <c:pt idx="3">
                  <c:v>28</c:v>
                </c:pt>
                <c:pt idx="4">
                  <c:v>62</c:v>
                </c:pt>
                <c:pt idx="5">
                  <c:v>703</c:v>
                </c:pt>
                <c:pt idx="6">
                  <c:v>13</c:v>
                </c:pt>
                <c:pt idx="7">
                  <c:v>321</c:v>
                </c:pt>
                <c:pt idx="8">
                  <c:v>9</c:v>
                </c:pt>
                <c:pt idx="9">
                  <c:v>15</c:v>
                </c:pt>
                <c:pt idx="10">
                  <c:v>2</c:v>
                </c:pt>
                <c:pt idx="11">
                  <c:v>9</c:v>
                </c:pt>
                <c:pt idx="12">
                  <c:v>7</c:v>
                </c:pt>
              </c:numCache>
            </c:numRef>
          </c:xVal>
          <c:yVal>
            <c:numRef>
              <c:f>'Sub-Bacia 82'!$AE$2:$AE$14</c:f>
              <c:numCache>
                <c:formatCode>General</c:formatCode>
                <c:ptCount val="13"/>
                <c:pt idx="0">
                  <c:v>2701.5842499999999</c:v>
                </c:pt>
                <c:pt idx="1">
                  <c:v>1928.6533320000001</c:v>
                </c:pt>
                <c:pt idx="2">
                  <c:v>1938.466668</c:v>
                </c:pt>
                <c:pt idx="3">
                  <c:v>2099.3366620000002</c:v>
                </c:pt>
                <c:pt idx="4">
                  <c:v>2543.7172430000001</c:v>
                </c:pt>
                <c:pt idx="5">
                  <c:v>2334.3930770000002</c:v>
                </c:pt>
                <c:pt idx="6">
                  <c:v>2157.4440220000001</c:v>
                </c:pt>
                <c:pt idx="7">
                  <c:v>2127.9866670000001</c:v>
                </c:pt>
                <c:pt idx="8">
                  <c:v>1916</c:v>
                </c:pt>
                <c:pt idx="9">
                  <c:v>2030.1854619999999</c:v>
                </c:pt>
                <c:pt idx="10">
                  <c:v>2574.9533329999999</c:v>
                </c:pt>
                <c:pt idx="11">
                  <c:v>1766.229441</c:v>
                </c:pt>
                <c:pt idx="12">
                  <c:v>1677.942528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192000"/>
        <c:axId val="269192576"/>
      </c:scatterChart>
      <c:valAx>
        <c:axId val="269192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Altitude (m)</a:t>
                </a:r>
              </a:p>
            </c:rich>
          </c:tx>
          <c:layout>
            <c:manualLayout>
              <c:xMode val="edge"/>
              <c:yMode val="edge"/>
              <c:x val="0.47092459203479442"/>
              <c:y val="0.945529213712055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9192576"/>
        <c:crosses val="autoZero"/>
        <c:crossBetween val="midCat"/>
      </c:valAx>
      <c:valAx>
        <c:axId val="269192576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69192000"/>
        <c:crosses val="autoZero"/>
        <c:crossBetween val="midCat"/>
        <c:majorUnit val="2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83</a:t>
            </a:r>
            <a:endParaRPr lang="en-US" sz="1200"/>
          </a:p>
          <a:p>
            <a:pPr>
              <a:defRPr sz="1200"/>
            </a:pPr>
            <a:r>
              <a:rPr lang="en-US" sz="1200"/>
              <a:t>Período: 1977 a 2006  -  Número de Estações: 25</a:t>
            </a:r>
          </a:p>
        </c:rich>
      </c:tx>
      <c:layout>
        <c:manualLayout>
          <c:xMode val="edge"/>
          <c:yMode val="edge"/>
          <c:x val="0.21930719056157585"/>
          <c:y val="2.09725100151954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3442339509541507"/>
          <c:w val="0.88505253674973794"/>
          <c:h val="0.676914494599066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'Sub-Bacia 83'!$R$28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cat>
            <c:strRef>
              <c:f>'[1]Pantanal do MS'!$B$21:$M$21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83'!$S$28:$AD$28</c:f>
              <c:numCache>
                <c:formatCode>0.0</c:formatCode>
                <c:ptCount val="12"/>
                <c:pt idx="0">
                  <c:v>189.15649524</c:v>
                </c:pt>
                <c:pt idx="1">
                  <c:v>168.10684679999997</c:v>
                </c:pt>
                <c:pt idx="2">
                  <c:v>125.02486560000001</c:v>
                </c:pt>
                <c:pt idx="3">
                  <c:v>93.321392439999997</c:v>
                </c:pt>
                <c:pt idx="4">
                  <c:v>109.47824243999999</c:v>
                </c:pt>
                <c:pt idx="5">
                  <c:v>94.826963200000009</c:v>
                </c:pt>
                <c:pt idx="6">
                  <c:v>123.48739424</c:v>
                </c:pt>
                <c:pt idx="7">
                  <c:v>100.60626712000003</c:v>
                </c:pt>
                <c:pt idx="8">
                  <c:v>139.13821040000002</c:v>
                </c:pt>
                <c:pt idx="9">
                  <c:v>161.50090091999996</c:v>
                </c:pt>
                <c:pt idx="10">
                  <c:v>129.77159576</c:v>
                </c:pt>
                <c:pt idx="11">
                  <c:v>151.62806600000005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005248"/>
        <c:axId val="269746176"/>
      </c:barChart>
      <c:lineChart>
        <c:grouping val="standard"/>
        <c:varyColors val="0"/>
        <c:ser>
          <c:idx val="1"/>
          <c:order val="1"/>
          <c:tx>
            <c:strRef>
              <c:f>'Sub-Bacia 83'!$R$31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3.7921918176069574E-2"/>
                  <c:y val="-2.476778560574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83'!$S$31:$AD$31</c:f>
              <c:numCache>
                <c:formatCode>0.0</c:formatCode>
                <c:ptCount val="12"/>
                <c:pt idx="0">
                  <c:v>132.17060334666667</c:v>
                </c:pt>
                <c:pt idx="1">
                  <c:v>132.17060334666667</c:v>
                </c:pt>
                <c:pt idx="2">
                  <c:v>132.17060334666667</c:v>
                </c:pt>
                <c:pt idx="3">
                  <c:v>132.17060334666667</c:v>
                </c:pt>
                <c:pt idx="4">
                  <c:v>132.17060334666667</c:v>
                </c:pt>
                <c:pt idx="5">
                  <c:v>132.17060334666667</c:v>
                </c:pt>
                <c:pt idx="6">
                  <c:v>132.17060334666667</c:v>
                </c:pt>
                <c:pt idx="7">
                  <c:v>132.17060334666667</c:v>
                </c:pt>
                <c:pt idx="8">
                  <c:v>132.17060334666667</c:v>
                </c:pt>
                <c:pt idx="9">
                  <c:v>132.17060334666667</c:v>
                </c:pt>
                <c:pt idx="10">
                  <c:v>132.17060334666667</c:v>
                </c:pt>
                <c:pt idx="11">
                  <c:v>132.17060334666667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'Sub-Bacia 83'!$R$32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rgbClr val="00B0F0"/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.54420012722417566"/>
                  <c:y val="-2.9702970297029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8404954282675369E-2"/>
                  <c:y val="-2.388176684526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txPr>
              <a:bodyPr/>
              <a:lstStyle/>
              <a:p>
                <a:pPr>
                  <a:defRPr sz="1000">
                    <a:solidFill>
                      <a:srgbClr val="00B0F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'Sub-Bacia 83'!$S$32:$AD$32</c:f>
              <c:numCache>
                <c:formatCode>0.0</c:formatCode>
                <c:ptCount val="12"/>
                <c:pt idx="0">
                  <c:v>152.04671153142857</c:v>
                </c:pt>
                <c:pt idx="1">
                  <c:v>152.04671153142857</c:v>
                </c:pt>
                <c:pt idx="2">
                  <c:v>152.04671153142857</c:v>
                </c:pt>
                <c:pt idx="8">
                  <c:v>152.04671153142857</c:v>
                </c:pt>
                <c:pt idx="9">
                  <c:v>152.04671153142857</c:v>
                </c:pt>
                <c:pt idx="10">
                  <c:v>152.04671153142857</c:v>
                </c:pt>
                <c:pt idx="11">
                  <c:v>152.04671153142857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'Sub-Bacia 83'!$R$33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rgbClr val="FF0000"/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1.7182797853113441E-2"/>
                  <c:y val="-2.3881915750630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rgbClr val="FF000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83'!$S$33:$AD$33</c:f>
              <c:numCache>
                <c:formatCode>0.0</c:formatCode>
                <c:ptCount val="12"/>
                <c:pt idx="3">
                  <c:v>104.34405188800001</c:v>
                </c:pt>
                <c:pt idx="4">
                  <c:v>104.34405188800001</c:v>
                </c:pt>
                <c:pt idx="5">
                  <c:v>104.34405188800001</c:v>
                </c:pt>
                <c:pt idx="6">
                  <c:v>104.34405188800001</c:v>
                </c:pt>
                <c:pt idx="7">
                  <c:v>104.34405188800001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005248"/>
        <c:axId val="269746176"/>
      </c:lineChart>
      <c:catAx>
        <c:axId val="286005248"/>
        <c:scaling>
          <c:orientation val="minMax"/>
        </c:scaling>
        <c:delete val="0"/>
        <c:axPos val="b"/>
        <c:majorTickMark val="out"/>
        <c:minorTickMark val="none"/>
        <c:tickLblPos val="nextTo"/>
        <c:crossAx val="269746176"/>
        <c:crosses val="autoZero"/>
        <c:auto val="1"/>
        <c:lblAlgn val="ctr"/>
        <c:lblOffset val="100"/>
        <c:noMultiLvlLbl val="0"/>
      </c:catAx>
      <c:valAx>
        <c:axId val="2697461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7752076448897E-3"/>
              <c:y val="6.8783728766577443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86005248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83</a:t>
            </a:r>
            <a:r>
              <a:rPr lang="en-US" sz="1200"/>
              <a:t> </a:t>
            </a:r>
          </a:p>
          <a:p>
            <a:pPr>
              <a:defRPr sz="1200"/>
            </a:pPr>
            <a:r>
              <a:rPr lang="en-US" sz="1200"/>
              <a:t>Período: 1977 a 2006  -  Número de Estações: 25</a:t>
            </a:r>
          </a:p>
        </c:rich>
      </c:tx>
      <c:layout>
        <c:manualLayout>
          <c:xMode val="edge"/>
          <c:yMode val="edge"/>
          <c:x val="0.23240056531395115"/>
          <c:y val="2.09726142722725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0802073988396781"/>
          <c:w val="0.88505253674973794"/>
          <c:h val="0.70331720931577768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'Sub-Bacia 83'!$R$29</c:f>
              <c:strCache>
                <c:ptCount val="1"/>
                <c:pt idx="0">
                  <c:v>Máximo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rgbClr val="00B0F0"/>
                </a:gs>
                <a:gs pos="0">
                  <a:srgbClr val="0070C0"/>
                </a:gs>
                <a:gs pos="50000">
                  <a:schemeClr val="accent5">
                    <a:lumMod val="60000"/>
                    <a:lumOff val="40000"/>
                  </a:schemeClr>
                </a:gs>
                <a:gs pos="100000">
                  <a:schemeClr val="accent5">
                    <a:lumMod val="40000"/>
                    <a:lumOff val="6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  <a:ln>
              <a:solidFill>
                <a:srgbClr val="0070C0"/>
              </a:solidFill>
            </a:ln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83'!$S$29:$AD$29</c:f>
              <c:numCache>
                <c:formatCode>0.0</c:formatCode>
                <c:ptCount val="12"/>
                <c:pt idx="0">
                  <c:v>243.030001</c:v>
                </c:pt>
                <c:pt idx="1">
                  <c:v>209.82666699999999</c:v>
                </c:pt>
                <c:pt idx="2">
                  <c:v>170.83333500000001</c:v>
                </c:pt>
                <c:pt idx="3">
                  <c:v>108.93103499999999</c:v>
                </c:pt>
                <c:pt idx="4">
                  <c:v>124.324138</c:v>
                </c:pt>
                <c:pt idx="5">
                  <c:v>113.48276</c:v>
                </c:pt>
                <c:pt idx="6">
                  <c:v>144.979311</c:v>
                </c:pt>
                <c:pt idx="7">
                  <c:v>113.903333</c:v>
                </c:pt>
                <c:pt idx="8">
                  <c:v>166.186207</c:v>
                </c:pt>
                <c:pt idx="9">
                  <c:v>180.66333399999999</c:v>
                </c:pt>
                <c:pt idx="10">
                  <c:v>146.14482799999999</c:v>
                </c:pt>
                <c:pt idx="11">
                  <c:v>181.16999899999999</c:v>
                </c:pt>
              </c:numCache>
            </c:numRef>
          </c:val>
        </c:ser>
        <c:ser>
          <c:idx val="5"/>
          <c:order val="4"/>
          <c:tx>
            <c:strRef>
              <c:f>'Sub-Bacia 83'!$R$28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75000"/>
                  </a:schemeClr>
                </a:gs>
                <a:gs pos="0">
                  <a:schemeClr val="accent6">
                    <a:lumMod val="75000"/>
                  </a:schemeClr>
                </a:gs>
                <a:gs pos="39000">
                  <a:srgbClr val="FFC000"/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83'!$S$28:$AD$28</c:f>
              <c:numCache>
                <c:formatCode>0.0</c:formatCode>
                <c:ptCount val="12"/>
                <c:pt idx="0">
                  <c:v>189.15649524</c:v>
                </c:pt>
                <c:pt idx="1">
                  <c:v>168.10684679999997</c:v>
                </c:pt>
                <c:pt idx="2">
                  <c:v>125.02486560000001</c:v>
                </c:pt>
                <c:pt idx="3">
                  <c:v>93.321392439999997</c:v>
                </c:pt>
                <c:pt idx="4">
                  <c:v>109.47824243999999</c:v>
                </c:pt>
                <c:pt idx="5">
                  <c:v>94.826963200000009</c:v>
                </c:pt>
                <c:pt idx="6">
                  <c:v>123.48739424</c:v>
                </c:pt>
                <c:pt idx="7">
                  <c:v>100.60626712000003</c:v>
                </c:pt>
                <c:pt idx="8">
                  <c:v>139.13821040000002</c:v>
                </c:pt>
                <c:pt idx="9">
                  <c:v>161.50090091999996</c:v>
                </c:pt>
                <c:pt idx="10">
                  <c:v>129.77159576</c:v>
                </c:pt>
                <c:pt idx="11">
                  <c:v>151.62806600000005</c:v>
                </c:pt>
              </c:numCache>
            </c:numRef>
          </c:val>
        </c:ser>
        <c:ser>
          <c:idx val="6"/>
          <c:order val="5"/>
          <c:tx>
            <c:strRef>
              <c:f>'Sub-Bacia 83'!$R$30</c:f>
              <c:strCache>
                <c:ptCount val="1"/>
                <c:pt idx="0">
                  <c:v>Mínimo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60000"/>
                    <a:lumOff val="40000"/>
                  </a:schemeClr>
                </a:gs>
                <a:gs pos="0">
                  <a:srgbClr val="FF0000"/>
                </a:gs>
                <a:gs pos="50000">
                  <a:schemeClr val="accent6">
                    <a:lumMod val="75000"/>
                  </a:schemeClr>
                </a:gs>
                <a:gs pos="100000">
                  <a:srgbClr val="FF0000"/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83'!$S$30:$AD$30</c:f>
              <c:numCache>
                <c:formatCode>0.0</c:formatCode>
                <c:ptCount val="12"/>
                <c:pt idx="0">
                  <c:v>150.59310300000001</c:v>
                </c:pt>
                <c:pt idx="1">
                  <c:v>135.262068</c:v>
                </c:pt>
                <c:pt idx="2">
                  <c:v>91.853334000000004</c:v>
                </c:pt>
                <c:pt idx="3">
                  <c:v>81.173333</c:v>
                </c:pt>
                <c:pt idx="4">
                  <c:v>93.825925999999995</c:v>
                </c:pt>
                <c:pt idx="5">
                  <c:v>83.434483</c:v>
                </c:pt>
                <c:pt idx="6">
                  <c:v>105.52500000000001</c:v>
                </c:pt>
                <c:pt idx="7">
                  <c:v>90.648149000000004</c:v>
                </c:pt>
                <c:pt idx="8">
                  <c:v>121.74333300000001</c:v>
                </c:pt>
                <c:pt idx="9">
                  <c:v>144.62222199999999</c:v>
                </c:pt>
                <c:pt idx="10">
                  <c:v>114.262069</c:v>
                </c:pt>
                <c:pt idx="11">
                  <c:v>126.30000099999999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081024"/>
        <c:axId val="269748480"/>
      </c:barChart>
      <c:lineChart>
        <c:grouping val="standard"/>
        <c:varyColors val="0"/>
        <c:ser>
          <c:idx val="1"/>
          <c:order val="0"/>
          <c:tx>
            <c:strRef>
              <c:f>'Sub-Bacia 83'!$R$31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2.9209201174501247E-2"/>
                  <c:y val="-1.53337790323379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83'!$S$31:$AD$31</c:f>
              <c:numCache>
                <c:formatCode>0.0</c:formatCode>
                <c:ptCount val="12"/>
                <c:pt idx="0">
                  <c:v>132.17060334666667</c:v>
                </c:pt>
                <c:pt idx="1">
                  <c:v>132.17060334666667</c:v>
                </c:pt>
                <c:pt idx="2">
                  <c:v>132.17060334666667</c:v>
                </c:pt>
                <c:pt idx="3">
                  <c:v>132.17060334666667</c:v>
                </c:pt>
                <c:pt idx="4">
                  <c:v>132.17060334666667</c:v>
                </c:pt>
                <c:pt idx="5">
                  <c:v>132.17060334666667</c:v>
                </c:pt>
                <c:pt idx="6">
                  <c:v>132.17060334666667</c:v>
                </c:pt>
                <c:pt idx="7">
                  <c:v>132.17060334666667</c:v>
                </c:pt>
                <c:pt idx="8">
                  <c:v>132.17060334666667</c:v>
                </c:pt>
                <c:pt idx="9">
                  <c:v>132.17060334666667</c:v>
                </c:pt>
                <c:pt idx="10">
                  <c:v>132.17060334666667</c:v>
                </c:pt>
                <c:pt idx="11">
                  <c:v>132.17060334666667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'Sub-Bacia 83'!$R$32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chemeClr val="accent6">
                  <a:lumMod val="75000"/>
                </a:schemeClr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7"/>
              <c:layout>
                <c:manualLayout>
                  <c:x val="-5.0587179057609614E-2"/>
                  <c:y val="-2.1794186104095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-5.1731737603249089E-2"/>
                  <c:y val="-1.8081761006289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elete val="1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83'!$S$32:$AD$32</c:f>
              <c:numCache>
                <c:formatCode>0.0</c:formatCode>
                <c:ptCount val="12"/>
                <c:pt idx="0">
                  <c:v>152.04671153142857</c:v>
                </c:pt>
                <c:pt idx="1">
                  <c:v>152.04671153142857</c:v>
                </c:pt>
                <c:pt idx="2">
                  <c:v>152.04671153142857</c:v>
                </c:pt>
                <c:pt idx="8">
                  <c:v>152.04671153142857</c:v>
                </c:pt>
                <c:pt idx="9">
                  <c:v>152.04671153142857</c:v>
                </c:pt>
                <c:pt idx="10">
                  <c:v>152.04671153142857</c:v>
                </c:pt>
                <c:pt idx="11">
                  <c:v>152.04671153142857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'Sub-Bacia 83'!$R$33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1.9273941002873784E-2"/>
                  <c:y val="-1.8649532016045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83'!$S$33:$AD$33</c:f>
              <c:numCache>
                <c:formatCode>0.0</c:formatCode>
                <c:ptCount val="12"/>
                <c:pt idx="3">
                  <c:v>104.34405188800001</c:v>
                </c:pt>
                <c:pt idx="4">
                  <c:v>104.34405188800001</c:v>
                </c:pt>
                <c:pt idx="5">
                  <c:v>104.34405188800001</c:v>
                </c:pt>
                <c:pt idx="6">
                  <c:v>104.34405188800001</c:v>
                </c:pt>
                <c:pt idx="7">
                  <c:v>104.34405188800001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081024"/>
        <c:axId val="269748480"/>
      </c:lineChart>
      <c:catAx>
        <c:axId val="286081024"/>
        <c:scaling>
          <c:orientation val="minMax"/>
        </c:scaling>
        <c:delete val="0"/>
        <c:axPos val="b"/>
        <c:majorTickMark val="out"/>
        <c:minorTickMark val="none"/>
        <c:tickLblPos val="nextTo"/>
        <c:crossAx val="269748480"/>
        <c:crosses val="autoZero"/>
        <c:auto val="1"/>
        <c:lblAlgn val="ctr"/>
        <c:lblOffset val="100"/>
        <c:noMultiLvlLbl val="0"/>
      </c:catAx>
      <c:valAx>
        <c:axId val="269748480"/>
        <c:scaling>
          <c:orientation val="minMax"/>
          <c:max val="3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8272606082419E-3"/>
              <c:y val="0.1391908209616212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86081024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Relação Entre a Precipitação Média Anual e a Altitude de 25 Estações Pluviométricas na Sub-Bacia 83</a:t>
            </a:r>
          </a:p>
        </c:rich>
      </c:tx>
      <c:layout>
        <c:manualLayout>
          <c:xMode val="edge"/>
          <c:yMode val="edge"/>
          <c:x val="0.13280243055555555"/>
          <c:y val="1.70221207149826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44427083333334"/>
          <c:y val="0.15014368278272805"/>
          <c:w val="0.83451545138888894"/>
          <c:h val="0.720312349213497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</c:spPr>
          <c:marker>
            <c:spPr>
              <a:noFill/>
              <a:ln w="22225" cmpd="dbl">
                <a:solidFill>
                  <a:srgbClr val="00B0F0"/>
                </a:solidFill>
              </a:ln>
              <a:effectLst>
                <a:glow rad="1016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trendline>
            <c:spPr>
              <a:ln w="25400" cap="flat" cmpd="sng" algn="ctr">
                <a:solidFill>
                  <a:schemeClr val="dk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rendlineType val="linear"/>
            <c:dispRSqr val="1"/>
            <c:dispEq val="1"/>
            <c:trendlineLbl>
              <c:layout>
                <c:manualLayout>
                  <c:x val="-0.24515835843480471"/>
                  <c:y val="-0.18039614629909609"/>
                </c:manualLayout>
              </c:layout>
              <c:numFmt formatCode="General" sourceLinked="0"/>
            </c:trendlineLbl>
          </c:trendline>
          <c:xVal>
            <c:numRef>
              <c:f>'Sub-Bacia 83'!$AW$2:$AW$26</c:f>
              <c:numCache>
                <c:formatCode>General</c:formatCode>
                <c:ptCount val="25"/>
                <c:pt idx="0">
                  <c:v>351</c:v>
                </c:pt>
                <c:pt idx="1">
                  <c:v>339</c:v>
                </c:pt>
                <c:pt idx="2">
                  <c:v>449</c:v>
                </c:pt>
                <c:pt idx="3">
                  <c:v>373</c:v>
                </c:pt>
                <c:pt idx="4">
                  <c:v>400</c:v>
                </c:pt>
                <c:pt idx="5">
                  <c:v>355</c:v>
                </c:pt>
                <c:pt idx="6">
                  <c:v>65</c:v>
                </c:pt>
                <c:pt idx="7">
                  <c:v>281</c:v>
                </c:pt>
                <c:pt idx="8">
                  <c:v>95</c:v>
                </c:pt>
                <c:pt idx="9">
                  <c:v>19</c:v>
                </c:pt>
                <c:pt idx="10">
                  <c:v>576</c:v>
                </c:pt>
                <c:pt idx="11">
                  <c:v>320</c:v>
                </c:pt>
                <c:pt idx="12">
                  <c:v>840</c:v>
                </c:pt>
                <c:pt idx="13">
                  <c:v>950</c:v>
                </c:pt>
                <c:pt idx="14">
                  <c:v>360</c:v>
                </c:pt>
                <c:pt idx="15">
                  <c:v>27</c:v>
                </c:pt>
                <c:pt idx="16">
                  <c:v>80</c:v>
                </c:pt>
                <c:pt idx="17">
                  <c:v>76</c:v>
                </c:pt>
                <c:pt idx="18">
                  <c:v>20</c:v>
                </c:pt>
                <c:pt idx="19">
                  <c:v>367</c:v>
                </c:pt>
                <c:pt idx="20">
                  <c:v>386</c:v>
                </c:pt>
                <c:pt idx="21">
                  <c:v>348</c:v>
                </c:pt>
                <c:pt idx="22">
                  <c:v>106</c:v>
                </c:pt>
                <c:pt idx="23">
                  <c:v>416</c:v>
                </c:pt>
                <c:pt idx="24">
                  <c:v>154</c:v>
                </c:pt>
              </c:numCache>
            </c:numRef>
          </c:xVal>
          <c:yVal>
            <c:numRef>
              <c:f>'Sub-Bacia 83'!$AE$2:$AE$26</c:f>
              <c:numCache>
                <c:formatCode>General</c:formatCode>
                <c:ptCount val="25"/>
                <c:pt idx="0">
                  <c:v>1622.9685959999999</c:v>
                </c:pt>
                <c:pt idx="1">
                  <c:v>1561.639285</c:v>
                </c:pt>
                <c:pt idx="2">
                  <c:v>1443.8347140000001</c:v>
                </c:pt>
                <c:pt idx="3">
                  <c:v>1564.900003</c:v>
                </c:pt>
                <c:pt idx="4">
                  <c:v>1516.453334</c:v>
                </c:pt>
                <c:pt idx="5">
                  <c:v>1550.0466690000001</c:v>
                </c:pt>
                <c:pt idx="6">
                  <c:v>1715.5333330000001</c:v>
                </c:pt>
                <c:pt idx="7">
                  <c:v>1425.153335</c:v>
                </c:pt>
                <c:pt idx="8">
                  <c:v>1589.889999</c:v>
                </c:pt>
                <c:pt idx="9">
                  <c:v>1662.1235959999999</c:v>
                </c:pt>
                <c:pt idx="10">
                  <c:v>1671.7964340000001</c:v>
                </c:pt>
                <c:pt idx="11">
                  <c:v>1475.4560919999999</c:v>
                </c:pt>
                <c:pt idx="12">
                  <c:v>1556.593337</c:v>
                </c:pt>
                <c:pt idx="13">
                  <c:v>1672.045061</c:v>
                </c:pt>
                <c:pt idx="14">
                  <c:v>1654.112875</c:v>
                </c:pt>
                <c:pt idx="15">
                  <c:v>1794.61</c:v>
                </c:pt>
                <c:pt idx="16">
                  <c:v>1789.47046</c:v>
                </c:pt>
                <c:pt idx="17">
                  <c:v>1741.4366669999999</c:v>
                </c:pt>
                <c:pt idx="18">
                  <c:v>1671.137326</c:v>
                </c:pt>
                <c:pt idx="19">
                  <c:v>1457.2772399999999</c:v>
                </c:pt>
                <c:pt idx="20">
                  <c:v>1451.3740250000001</c:v>
                </c:pt>
                <c:pt idx="21">
                  <c:v>1510.5766699999999</c:v>
                </c:pt>
                <c:pt idx="22">
                  <c:v>1557.1033359999999</c:v>
                </c:pt>
                <c:pt idx="23">
                  <c:v>1503.9466660000001</c:v>
                </c:pt>
                <c:pt idx="24">
                  <c:v>1491.701951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750208"/>
        <c:axId val="269750784"/>
      </c:scatterChart>
      <c:valAx>
        <c:axId val="26975020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Altitude (m)</a:t>
                </a:r>
              </a:p>
            </c:rich>
          </c:tx>
          <c:layout>
            <c:manualLayout>
              <c:xMode val="edge"/>
              <c:yMode val="edge"/>
              <c:x val="0.47092459203479442"/>
              <c:y val="0.945529213712055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9750784"/>
        <c:crosses val="autoZero"/>
        <c:crossBetween val="midCat"/>
      </c:valAx>
      <c:valAx>
        <c:axId val="269750784"/>
        <c:scaling>
          <c:orientation val="minMax"/>
          <c:max val="3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69750208"/>
        <c:crosses val="autoZero"/>
        <c:crossBetween val="midCat"/>
        <c:majorUnit val="2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</a:t>
            </a:r>
            <a:r>
              <a:rPr lang="en-US" sz="1200"/>
              <a:t>84</a:t>
            </a:r>
          </a:p>
          <a:p>
            <a:pPr>
              <a:defRPr sz="1200"/>
            </a:pPr>
            <a:r>
              <a:rPr lang="en-US" sz="1200"/>
              <a:t>Período: 1977 a 2006  -  Número de Estações: 21</a:t>
            </a:r>
          </a:p>
        </c:rich>
      </c:tx>
      <c:layout>
        <c:manualLayout>
          <c:xMode val="edge"/>
          <c:yMode val="edge"/>
          <c:x val="0.21930719056157585"/>
          <c:y val="2.09725100151954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3002295505141065"/>
          <c:w val="0.88505253674973794"/>
          <c:h val="0.68131493464307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'Sub-Bacia 84'!$R$24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cat>
            <c:strRef>
              <c:f>'[1]Pantanal do MS'!$B$21:$M$21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84'!$S$24:$AD$24</c:f>
              <c:numCache>
                <c:formatCode>0.0</c:formatCode>
                <c:ptCount val="12"/>
                <c:pt idx="0">
                  <c:v>198.85562028571425</c:v>
                </c:pt>
                <c:pt idx="1">
                  <c:v>197.90933457142859</c:v>
                </c:pt>
                <c:pt idx="2">
                  <c:v>146.98823195238097</c:v>
                </c:pt>
                <c:pt idx="3">
                  <c:v>101.0836039047619</c:v>
                </c:pt>
                <c:pt idx="4">
                  <c:v>103.99012138095237</c:v>
                </c:pt>
                <c:pt idx="5">
                  <c:v>87.404795476190486</c:v>
                </c:pt>
                <c:pt idx="6">
                  <c:v>115.1187540952381</c:v>
                </c:pt>
                <c:pt idx="7">
                  <c:v>108.57846638095238</c:v>
                </c:pt>
                <c:pt idx="8">
                  <c:v>136.56594257142856</c:v>
                </c:pt>
                <c:pt idx="9">
                  <c:v>147.39411471428571</c:v>
                </c:pt>
                <c:pt idx="10">
                  <c:v>136.80319661904761</c:v>
                </c:pt>
                <c:pt idx="11">
                  <c:v>159.58950690476189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625792"/>
        <c:axId val="269753664"/>
      </c:barChart>
      <c:lineChart>
        <c:grouping val="standard"/>
        <c:varyColors val="0"/>
        <c:ser>
          <c:idx val="1"/>
          <c:order val="1"/>
          <c:tx>
            <c:strRef>
              <c:f>'Sub-Bacia 84'!$R$27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3.7921918176069574E-2"/>
                  <c:y val="-2.476778560574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84'!$S$27:$AD$27</c:f>
              <c:numCache>
                <c:formatCode>0.0</c:formatCode>
                <c:ptCount val="12"/>
                <c:pt idx="0">
                  <c:v>136.69014073809524</c:v>
                </c:pt>
                <c:pt idx="1">
                  <c:v>136.69014073809524</c:v>
                </c:pt>
                <c:pt idx="2">
                  <c:v>136.69014073809524</c:v>
                </c:pt>
                <c:pt idx="3">
                  <c:v>136.69014073809524</c:v>
                </c:pt>
                <c:pt idx="4">
                  <c:v>136.69014073809524</c:v>
                </c:pt>
                <c:pt idx="5">
                  <c:v>136.69014073809524</c:v>
                </c:pt>
                <c:pt idx="6">
                  <c:v>136.69014073809524</c:v>
                </c:pt>
                <c:pt idx="7">
                  <c:v>136.69014073809524</c:v>
                </c:pt>
                <c:pt idx="8">
                  <c:v>136.69014073809524</c:v>
                </c:pt>
                <c:pt idx="9">
                  <c:v>136.69014073809524</c:v>
                </c:pt>
                <c:pt idx="10">
                  <c:v>136.69014073809524</c:v>
                </c:pt>
                <c:pt idx="11">
                  <c:v>136.69014073809524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'Sub-Bacia 84'!$R$28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rgbClr val="00B0F0"/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7"/>
              <c:layout>
                <c:manualLayout>
                  <c:x val="-4.8404954282675369E-2"/>
                  <c:y val="-2.388176684526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layout>
                <c:manualLayout>
                  <c:x val="-4.0774235306506666E-2"/>
                  <c:y val="-2.5302530253025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elete val="1"/>
            </c:dLbl>
            <c:dLbl>
              <c:idx val="11"/>
              <c:delete val="1"/>
            </c:dLbl>
            <c:txPr>
              <a:bodyPr/>
              <a:lstStyle/>
              <a:p>
                <a:pPr>
                  <a:defRPr sz="1000">
                    <a:solidFill>
                      <a:srgbClr val="00B0F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'Sub-Bacia 84'!$S$28:$AD$28</c:f>
              <c:numCache>
                <c:formatCode>0.0</c:formatCode>
                <c:ptCount val="12"/>
                <c:pt idx="0">
                  <c:v>160.58656394557823</c:v>
                </c:pt>
                <c:pt idx="1">
                  <c:v>160.58656394557823</c:v>
                </c:pt>
                <c:pt idx="2">
                  <c:v>160.58656394557823</c:v>
                </c:pt>
                <c:pt idx="8">
                  <c:v>160.58656394557823</c:v>
                </c:pt>
                <c:pt idx="9">
                  <c:v>160.58656394557823</c:v>
                </c:pt>
                <c:pt idx="10">
                  <c:v>160.58656394557823</c:v>
                </c:pt>
                <c:pt idx="11">
                  <c:v>160.58656394557823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'Sub-Bacia 84'!$R$29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rgbClr val="FF0000"/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1.7182797853113441E-2"/>
                  <c:y val="-2.3881915750630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rgbClr val="FF000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84'!$S$29:$AD$29</c:f>
              <c:numCache>
                <c:formatCode>0.0</c:formatCode>
                <c:ptCount val="12"/>
                <c:pt idx="3">
                  <c:v>103.23514824761905</c:v>
                </c:pt>
                <c:pt idx="4">
                  <c:v>103.23514824761905</c:v>
                </c:pt>
                <c:pt idx="5">
                  <c:v>103.23514824761905</c:v>
                </c:pt>
                <c:pt idx="6">
                  <c:v>103.23514824761905</c:v>
                </c:pt>
                <c:pt idx="7">
                  <c:v>103.23514824761905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625792"/>
        <c:axId val="269753664"/>
      </c:lineChart>
      <c:catAx>
        <c:axId val="286625792"/>
        <c:scaling>
          <c:orientation val="minMax"/>
        </c:scaling>
        <c:delete val="0"/>
        <c:axPos val="b"/>
        <c:majorTickMark val="out"/>
        <c:minorTickMark val="none"/>
        <c:tickLblPos val="nextTo"/>
        <c:crossAx val="269753664"/>
        <c:crosses val="autoZero"/>
        <c:auto val="1"/>
        <c:lblAlgn val="ctr"/>
        <c:lblOffset val="100"/>
        <c:noMultiLvlLbl val="0"/>
      </c:catAx>
      <c:valAx>
        <c:axId val="2697536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7752076448897E-3"/>
              <c:y val="5.9982848678568644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86625792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84</a:t>
            </a:r>
            <a:r>
              <a:rPr lang="en-US" sz="1200"/>
              <a:t> </a:t>
            </a:r>
          </a:p>
          <a:p>
            <a:pPr>
              <a:defRPr sz="1200"/>
            </a:pPr>
            <a:r>
              <a:rPr lang="en-US" sz="1200"/>
              <a:t>Período: 1977 a 2006  -  Número de Estações: 21</a:t>
            </a:r>
          </a:p>
        </c:rich>
      </c:tx>
      <c:layout>
        <c:manualLayout>
          <c:xMode val="edge"/>
          <c:yMode val="edge"/>
          <c:x val="0.23240056531395115"/>
          <c:y val="2.09726142722725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0802073988396781"/>
          <c:w val="0.88505253674973794"/>
          <c:h val="0.70331720931577768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'Sub-Bacia 84'!$R$25</c:f>
              <c:strCache>
                <c:ptCount val="1"/>
                <c:pt idx="0">
                  <c:v>Máximo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rgbClr val="00B0F0"/>
                </a:gs>
                <a:gs pos="0">
                  <a:srgbClr val="0070C0"/>
                </a:gs>
                <a:gs pos="50000">
                  <a:schemeClr val="accent5">
                    <a:lumMod val="60000"/>
                    <a:lumOff val="40000"/>
                  </a:schemeClr>
                </a:gs>
                <a:gs pos="100000">
                  <a:schemeClr val="accent5">
                    <a:lumMod val="40000"/>
                    <a:lumOff val="6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  <a:ln>
              <a:solidFill>
                <a:srgbClr val="0070C0"/>
              </a:solidFill>
            </a:ln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84'!$S$25:$AD$25</c:f>
              <c:numCache>
                <c:formatCode>0.0</c:formatCode>
                <c:ptCount val="12"/>
                <c:pt idx="0">
                  <c:v>275.71333399999997</c:v>
                </c:pt>
                <c:pt idx="1">
                  <c:v>261.366668</c:v>
                </c:pt>
                <c:pt idx="2">
                  <c:v>196.806667</c:v>
                </c:pt>
                <c:pt idx="3">
                  <c:v>124.91</c:v>
                </c:pt>
                <c:pt idx="4">
                  <c:v>116.276668</c:v>
                </c:pt>
                <c:pt idx="5">
                  <c:v>106.92</c:v>
                </c:pt>
                <c:pt idx="6">
                  <c:v>136.27586199999999</c:v>
                </c:pt>
                <c:pt idx="7">
                  <c:v>137.37930900000001</c:v>
                </c:pt>
                <c:pt idx="8">
                  <c:v>170.01333399999999</c:v>
                </c:pt>
                <c:pt idx="9">
                  <c:v>194.49333200000001</c:v>
                </c:pt>
                <c:pt idx="10">
                  <c:v>175.816666</c:v>
                </c:pt>
                <c:pt idx="11">
                  <c:v>214.15666899999999</c:v>
                </c:pt>
              </c:numCache>
            </c:numRef>
          </c:val>
        </c:ser>
        <c:ser>
          <c:idx val="5"/>
          <c:order val="4"/>
          <c:tx>
            <c:strRef>
              <c:f>'Sub-Bacia 84'!$R$24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75000"/>
                  </a:schemeClr>
                </a:gs>
                <a:gs pos="0">
                  <a:schemeClr val="accent6">
                    <a:lumMod val="75000"/>
                  </a:schemeClr>
                </a:gs>
                <a:gs pos="39000">
                  <a:srgbClr val="FFC000"/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84'!$S$24:$AD$24</c:f>
              <c:numCache>
                <c:formatCode>0.0</c:formatCode>
                <c:ptCount val="12"/>
                <c:pt idx="0">
                  <c:v>198.85562028571425</c:v>
                </c:pt>
                <c:pt idx="1">
                  <c:v>197.90933457142859</c:v>
                </c:pt>
                <c:pt idx="2">
                  <c:v>146.98823195238097</c:v>
                </c:pt>
                <c:pt idx="3">
                  <c:v>101.0836039047619</c:v>
                </c:pt>
                <c:pt idx="4">
                  <c:v>103.99012138095237</c:v>
                </c:pt>
                <c:pt idx="5">
                  <c:v>87.404795476190486</c:v>
                </c:pt>
                <c:pt idx="6">
                  <c:v>115.1187540952381</c:v>
                </c:pt>
                <c:pt idx="7">
                  <c:v>108.57846638095238</c:v>
                </c:pt>
                <c:pt idx="8">
                  <c:v>136.56594257142856</c:v>
                </c:pt>
                <c:pt idx="9">
                  <c:v>147.39411471428571</c:v>
                </c:pt>
                <c:pt idx="10">
                  <c:v>136.80319661904761</c:v>
                </c:pt>
                <c:pt idx="11">
                  <c:v>159.58950690476189</c:v>
                </c:pt>
              </c:numCache>
            </c:numRef>
          </c:val>
        </c:ser>
        <c:ser>
          <c:idx val="6"/>
          <c:order val="5"/>
          <c:tx>
            <c:strRef>
              <c:f>'Sub-Bacia 84'!$R$26</c:f>
              <c:strCache>
                <c:ptCount val="1"/>
                <c:pt idx="0">
                  <c:v>Mínimo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60000"/>
                    <a:lumOff val="40000"/>
                  </a:schemeClr>
                </a:gs>
                <a:gs pos="0">
                  <a:srgbClr val="FF0000"/>
                </a:gs>
                <a:gs pos="50000">
                  <a:schemeClr val="accent6">
                    <a:lumMod val="75000"/>
                  </a:schemeClr>
                </a:gs>
                <a:gs pos="100000">
                  <a:srgbClr val="FF0000"/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84'!$S$26:$AD$26</c:f>
              <c:numCache>
                <c:formatCode>0.0</c:formatCode>
                <c:ptCount val="12"/>
                <c:pt idx="0">
                  <c:v>140.056667</c:v>
                </c:pt>
                <c:pt idx="1">
                  <c:v>133.246666</c:v>
                </c:pt>
                <c:pt idx="2">
                  <c:v>114.30333400000001</c:v>
                </c:pt>
                <c:pt idx="3">
                  <c:v>82.993104000000002</c:v>
                </c:pt>
                <c:pt idx="4">
                  <c:v>85.821428999999995</c:v>
                </c:pt>
                <c:pt idx="5">
                  <c:v>70.506895999999998</c:v>
                </c:pt>
                <c:pt idx="6">
                  <c:v>100.603571</c:v>
                </c:pt>
                <c:pt idx="7">
                  <c:v>90.593333000000001</c:v>
                </c:pt>
                <c:pt idx="8">
                  <c:v>113.124137</c:v>
                </c:pt>
                <c:pt idx="9">
                  <c:v>120.46207</c:v>
                </c:pt>
                <c:pt idx="10">
                  <c:v>117.98</c:v>
                </c:pt>
                <c:pt idx="11">
                  <c:v>125.326666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627840"/>
        <c:axId val="269756096"/>
      </c:barChart>
      <c:lineChart>
        <c:grouping val="standard"/>
        <c:varyColors val="0"/>
        <c:ser>
          <c:idx val="1"/>
          <c:order val="0"/>
          <c:tx>
            <c:strRef>
              <c:f>'Sub-Bacia 84'!$R$27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2.9209201174501247E-2"/>
                  <c:y val="-1.53337790323379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84'!$S$27:$AD$27</c:f>
              <c:numCache>
                <c:formatCode>0.0</c:formatCode>
                <c:ptCount val="12"/>
                <c:pt idx="0">
                  <c:v>136.69014073809524</c:v>
                </c:pt>
                <c:pt idx="1">
                  <c:v>136.69014073809524</c:v>
                </c:pt>
                <c:pt idx="2">
                  <c:v>136.69014073809524</c:v>
                </c:pt>
                <c:pt idx="3">
                  <c:v>136.69014073809524</c:v>
                </c:pt>
                <c:pt idx="4">
                  <c:v>136.69014073809524</c:v>
                </c:pt>
                <c:pt idx="5">
                  <c:v>136.69014073809524</c:v>
                </c:pt>
                <c:pt idx="6">
                  <c:v>136.69014073809524</c:v>
                </c:pt>
                <c:pt idx="7">
                  <c:v>136.69014073809524</c:v>
                </c:pt>
                <c:pt idx="8">
                  <c:v>136.69014073809524</c:v>
                </c:pt>
                <c:pt idx="9">
                  <c:v>136.69014073809524</c:v>
                </c:pt>
                <c:pt idx="10">
                  <c:v>136.69014073809524</c:v>
                </c:pt>
                <c:pt idx="11">
                  <c:v>136.69014073809524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'Sub-Bacia 84'!$R$28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chemeClr val="accent6">
                  <a:lumMod val="75000"/>
                </a:schemeClr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7"/>
              <c:layout>
                <c:manualLayout>
                  <c:x val="-5.0587179057609614E-2"/>
                  <c:y val="-2.1794186104095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0.21696440822150875"/>
                  <c:y val="-1.4937106918238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84'!$S$28:$AD$28</c:f>
              <c:numCache>
                <c:formatCode>0.0</c:formatCode>
                <c:ptCount val="12"/>
                <c:pt idx="0">
                  <c:v>160.58656394557823</c:v>
                </c:pt>
                <c:pt idx="1">
                  <c:v>160.58656394557823</c:v>
                </c:pt>
                <c:pt idx="2">
                  <c:v>160.58656394557823</c:v>
                </c:pt>
                <c:pt idx="8">
                  <c:v>160.58656394557823</c:v>
                </c:pt>
                <c:pt idx="9">
                  <c:v>160.58656394557823</c:v>
                </c:pt>
                <c:pt idx="10">
                  <c:v>160.58656394557823</c:v>
                </c:pt>
                <c:pt idx="11">
                  <c:v>160.58656394557823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'Sub-Bacia 84'!$R$29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5.4784103070717051E-2"/>
                  <c:y val="-1.8649532016045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84'!$S$29:$AD$29</c:f>
              <c:numCache>
                <c:formatCode>0.0</c:formatCode>
                <c:ptCount val="12"/>
                <c:pt idx="3">
                  <c:v>103.23514824761905</c:v>
                </c:pt>
                <c:pt idx="4">
                  <c:v>103.23514824761905</c:v>
                </c:pt>
                <c:pt idx="5">
                  <c:v>103.23514824761905</c:v>
                </c:pt>
                <c:pt idx="6">
                  <c:v>103.23514824761905</c:v>
                </c:pt>
                <c:pt idx="7">
                  <c:v>103.23514824761905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627840"/>
        <c:axId val="269756096"/>
      </c:lineChart>
      <c:catAx>
        <c:axId val="28662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269756096"/>
        <c:crosses val="autoZero"/>
        <c:auto val="1"/>
        <c:lblAlgn val="ctr"/>
        <c:lblOffset val="100"/>
        <c:noMultiLvlLbl val="0"/>
      </c:catAx>
      <c:valAx>
        <c:axId val="269756096"/>
        <c:scaling>
          <c:orientation val="minMax"/>
          <c:max val="3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8272606082419E-3"/>
              <c:y val="0.1391908209616212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86627840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Relação Entre a Precipitação Média Anual e a Altitude de 21 Estações Pluviométricas na Sub-Bacia 84</a:t>
            </a:r>
          </a:p>
        </c:rich>
      </c:tx>
      <c:layout>
        <c:manualLayout>
          <c:xMode val="edge"/>
          <c:yMode val="edge"/>
          <c:x val="0.13280243055555555"/>
          <c:y val="1.70221207149826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44427083333334"/>
          <c:y val="0.15014368278272805"/>
          <c:w val="0.83451545138888894"/>
          <c:h val="0.720312349213497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</c:spPr>
          <c:marker>
            <c:spPr>
              <a:noFill/>
              <a:ln w="22225" cmpd="dbl">
                <a:solidFill>
                  <a:srgbClr val="00B0F0"/>
                </a:solidFill>
              </a:ln>
              <a:effectLst>
                <a:glow rad="1016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trendline>
            <c:spPr>
              <a:ln w="25400" cap="flat" cmpd="sng" algn="ctr">
                <a:solidFill>
                  <a:schemeClr val="dk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rendlineType val="linear"/>
            <c:dispRSqr val="1"/>
            <c:dispEq val="1"/>
            <c:trendlineLbl>
              <c:layout>
                <c:manualLayout>
                  <c:x val="-0.13961800486702314"/>
                  <c:y val="-0.12925928308724977"/>
                </c:manualLayout>
              </c:layout>
              <c:numFmt formatCode="General" sourceLinked="0"/>
            </c:trendlineLbl>
          </c:trendline>
          <c:xVal>
            <c:numRef>
              <c:f>'Sub-Bacia 84'!$AW$2:$AW$22</c:f>
              <c:numCache>
                <c:formatCode>General</c:formatCode>
                <c:ptCount val="21"/>
                <c:pt idx="0">
                  <c:v>23</c:v>
                </c:pt>
                <c:pt idx="1">
                  <c:v>118</c:v>
                </c:pt>
                <c:pt idx="2">
                  <c:v>51</c:v>
                </c:pt>
                <c:pt idx="3">
                  <c:v>9</c:v>
                </c:pt>
                <c:pt idx="4">
                  <c:v>96</c:v>
                </c:pt>
                <c:pt idx="5">
                  <c:v>229</c:v>
                </c:pt>
                <c:pt idx="6">
                  <c:v>117</c:v>
                </c:pt>
                <c:pt idx="7">
                  <c:v>8</c:v>
                </c:pt>
                <c:pt idx="8">
                  <c:v>561</c:v>
                </c:pt>
                <c:pt idx="9">
                  <c:v>42</c:v>
                </c:pt>
                <c:pt idx="10">
                  <c:v>34</c:v>
                </c:pt>
                <c:pt idx="11">
                  <c:v>25</c:v>
                </c:pt>
                <c:pt idx="12">
                  <c:v>39</c:v>
                </c:pt>
                <c:pt idx="13">
                  <c:v>7</c:v>
                </c:pt>
                <c:pt idx="14">
                  <c:v>51</c:v>
                </c:pt>
                <c:pt idx="15">
                  <c:v>437</c:v>
                </c:pt>
                <c:pt idx="16">
                  <c:v>869</c:v>
                </c:pt>
                <c:pt idx="17">
                  <c:v>16</c:v>
                </c:pt>
                <c:pt idx="18">
                  <c:v>101</c:v>
                </c:pt>
                <c:pt idx="19">
                  <c:v>321</c:v>
                </c:pt>
                <c:pt idx="20">
                  <c:v>187</c:v>
                </c:pt>
              </c:numCache>
            </c:numRef>
          </c:xVal>
          <c:yVal>
            <c:numRef>
              <c:f>'Sub-Bacia 84'!$AE$2:$AE$22</c:f>
              <c:numCache>
                <c:formatCode>General</c:formatCode>
                <c:ptCount val="21"/>
                <c:pt idx="0">
                  <c:v>1462.0517420000001</c:v>
                </c:pt>
                <c:pt idx="1">
                  <c:v>1523.6499980000001</c:v>
                </c:pt>
                <c:pt idx="2">
                  <c:v>1483.7004589999999</c:v>
                </c:pt>
                <c:pt idx="3">
                  <c:v>1466.752414</c:v>
                </c:pt>
                <c:pt idx="4">
                  <c:v>1576.133331</c:v>
                </c:pt>
                <c:pt idx="5">
                  <c:v>1772.6700040000001</c:v>
                </c:pt>
                <c:pt idx="6">
                  <c:v>2014.8380440000001</c:v>
                </c:pt>
                <c:pt idx="7">
                  <c:v>1430.4500009999999</c:v>
                </c:pt>
                <c:pt idx="8">
                  <c:v>1546.183338</c:v>
                </c:pt>
                <c:pt idx="9">
                  <c:v>1478.0852379999999</c:v>
                </c:pt>
                <c:pt idx="10">
                  <c:v>1609.994367</c:v>
                </c:pt>
                <c:pt idx="11">
                  <c:v>1420.5765260000001</c:v>
                </c:pt>
                <c:pt idx="12">
                  <c:v>1555.1354799999999</c:v>
                </c:pt>
                <c:pt idx="13">
                  <c:v>1549.650003</c:v>
                </c:pt>
                <c:pt idx="14">
                  <c:v>1809.741528</c:v>
                </c:pt>
                <c:pt idx="15">
                  <c:v>1945.231726</c:v>
                </c:pt>
                <c:pt idx="16">
                  <c:v>1930.9633309999999</c:v>
                </c:pt>
                <c:pt idx="17">
                  <c:v>1621.456774</c:v>
                </c:pt>
                <c:pt idx="18">
                  <c:v>1710.496668</c:v>
                </c:pt>
                <c:pt idx="19">
                  <c:v>1854.413337</c:v>
                </c:pt>
                <c:pt idx="20">
                  <c:v>1683.7411509999999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758400"/>
        <c:axId val="269758976"/>
      </c:scatterChart>
      <c:valAx>
        <c:axId val="269758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Altitude (m)</a:t>
                </a:r>
              </a:p>
            </c:rich>
          </c:tx>
          <c:layout>
            <c:manualLayout>
              <c:xMode val="edge"/>
              <c:yMode val="edge"/>
              <c:x val="0.47092459203479442"/>
              <c:y val="0.945529213712055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9758976"/>
        <c:crosses val="autoZero"/>
        <c:crossBetween val="midCat"/>
      </c:valAx>
      <c:valAx>
        <c:axId val="269758976"/>
        <c:scaling>
          <c:orientation val="minMax"/>
          <c:max val="3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69758400"/>
        <c:crosses val="autoZero"/>
        <c:crossBetween val="midCat"/>
        <c:majorUnit val="2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</a:t>
            </a:r>
            <a:r>
              <a:rPr lang="en-US" sz="1200"/>
              <a:t>71 </a:t>
            </a:r>
          </a:p>
          <a:p>
            <a:pPr>
              <a:defRPr sz="1200"/>
            </a:pPr>
            <a:r>
              <a:rPr lang="en-US" sz="1200"/>
              <a:t>Período: 1977 a 2006  -  Número de Estações: 8</a:t>
            </a:r>
          </a:p>
        </c:rich>
      </c:tx>
      <c:layout>
        <c:manualLayout>
          <c:xMode val="edge"/>
          <c:yMode val="edge"/>
          <c:x val="0.21930719056157585"/>
          <c:y val="2.09725100151954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1536698408566698"/>
          <c:w val="0.88505253674973794"/>
          <c:h val="0.69597102015140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'Sub-Bacia 71'!$R$11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cat>
            <c:strRef>
              <c:f>'[1]Pantanal do MS'!$B$21:$M$21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71'!$S$11:$AD$11</c:f>
              <c:numCache>
                <c:formatCode>0.0</c:formatCode>
                <c:ptCount val="12"/>
                <c:pt idx="0">
                  <c:v>161.27875025</c:v>
                </c:pt>
                <c:pt idx="1">
                  <c:v>157.40076187500003</c:v>
                </c:pt>
                <c:pt idx="2">
                  <c:v>109.713750125</c:v>
                </c:pt>
                <c:pt idx="3">
                  <c:v>111.68405175000001</c:v>
                </c:pt>
                <c:pt idx="4">
                  <c:v>121.8604165</c:v>
                </c:pt>
                <c:pt idx="5">
                  <c:v>110.79708350000001</c:v>
                </c:pt>
                <c:pt idx="6">
                  <c:v>146.25675262499999</c:v>
                </c:pt>
                <c:pt idx="7">
                  <c:v>113.66354862500002</c:v>
                </c:pt>
                <c:pt idx="8">
                  <c:v>145.93140775000001</c:v>
                </c:pt>
                <c:pt idx="9">
                  <c:v>175.12377900000001</c:v>
                </c:pt>
                <c:pt idx="10">
                  <c:v>137.206537</c:v>
                </c:pt>
                <c:pt idx="11">
                  <c:v>146.08351962500001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671424"/>
        <c:axId val="269863744"/>
      </c:barChart>
      <c:lineChart>
        <c:grouping val="standard"/>
        <c:varyColors val="0"/>
        <c:ser>
          <c:idx val="1"/>
          <c:order val="1"/>
          <c:tx>
            <c:strRef>
              <c:f>'Sub-Bacia 71'!$R$14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3.7921918176069574E-2"/>
                  <c:y val="-2.476778560574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71'!$S$14:$AD$14</c:f>
              <c:numCache>
                <c:formatCode>0.0</c:formatCode>
                <c:ptCount val="12"/>
                <c:pt idx="0">
                  <c:v>136.41669655208335</c:v>
                </c:pt>
                <c:pt idx="1">
                  <c:v>136.41669655208335</c:v>
                </c:pt>
                <c:pt idx="2">
                  <c:v>136.41669655208335</c:v>
                </c:pt>
                <c:pt idx="3">
                  <c:v>136.41669655208335</c:v>
                </c:pt>
                <c:pt idx="4">
                  <c:v>136.41669655208335</c:v>
                </c:pt>
                <c:pt idx="5">
                  <c:v>136.41669655208335</c:v>
                </c:pt>
                <c:pt idx="6">
                  <c:v>136.41669655208335</c:v>
                </c:pt>
                <c:pt idx="7">
                  <c:v>136.41669655208335</c:v>
                </c:pt>
                <c:pt idx="8">
                  <c:v>136.41669655208335</c:v>
                </c:pt>
                <c:pt idx="9">
                  <c:v>136.41669655208335</c:v>
                </c:pt>
                <c:pt idx="10">
                  <c:v>136.41669655208335</c:v>
                </c:pt>
                <c:pt idx="11">
                  <c:v>136.41669655208335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'Sub-Bacia 71'!$R$15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rgbClr val="00B0F0"/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4.8404954282675369E-2"/>
                  <c:y val="-2.388176684526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rgbClr val="00B0F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71'!$S$15:$AD$15</c:f>
              <c:numCache>
                <c:formatCode>0.0</c:formatCode>
                <c:ptCount val="12"/>
                <c:pt idx="0">
                  <c:v>147.86813209375001</c:v>
                </c:pt>
                <c:pt idx="1">
                  <c:v>147.86813209375001</c:v>
                </c:pt>
                <c:pt idx="6">
                  <c:v>147.86813209375001</c:v>
                </c:pt>
                <c:pt idx="7">
                  <c:v>147.86813209375001</c:v>
                </c:pt>
                <c:pt idx="8">
                  <c:v>147.86813209375001</c:v>
                </c:pt>
                <c:pt idx="9">
                  <c:v>147.86813209375001</c:v>
                </c:pt>
                <c:pt idx="10">
                  <c:v>147.86813209375001</c:v>
                </c:pt>
                <c:pt idx="11">
                  <c:v>147.86813209375001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'Sub-Bacia 71'!$R$16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rgbClr val="FF0000"/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4.3278266687252327E-2"/>
                  <c:y val="-2.388176684526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rgbClr val="FF000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71'!$S$16:$AD$16</c:f>
              <c:numCache>
                <c:formatCode>0.0</c:formatCode>
                <c:ptCount val="12"/>
                <c:pt idx="2">
                  <c:v>113.51382546875001</c:v>
                </c:pt>
                <c:pt idx="3">
                  <c:v>113.51382546875001</c:v>
                </c:pt>
                <c:pt idx="4">
                  <c:v>113.51382546875001</c:v>
                </c:pt>
                <c:pt idx="5">
                  <c:v>113.51382546875001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671424"/>
        <c:axId val="269863744"/>
      </c:lineChart>
      <c:catAx>
        <c:axId val="269671424"/>
        <c:scaling>
          <c:orientation val="minMax"/>
        </c:scaling>
        <c:delete val="0"/>
        <c:axPos val="b"/>
        <c:majorTickMark val="out"/>
        <c:minorTickMark val="none"/>
        <c:tickLblPos val="nextTo"/>
        <c:crossAx val="269863744"/>
        <c:crosses val="autoZero"/>
        <c:auto val="1"/>
        <c:lblAlgn val="ctr"/>
        <c:lblOffset val="100"/>
        <c:noMultiLvlLbl val="0"/>
      </c:catAx>
      <c:valAx>
        <c:axId val="269863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8272606082419E-3"/>
              <c:y val="0.1391908209616212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69671424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85</a:t>
            </a:r>
            <a:r>
              <a:rPr lang="en-US" sz="1200"/>
              <a:t> </a:t>
            </a:r>
          </a:p>
          <a:p>
            <a:pPr>
              <a:defRPr sz="1200"/>
            </a:pPr>
            <a:r>
              <a:rPr lang="en-US" sz="1200"/>
              <a:t>Período: 1977 a 2006  -  Número de Estações: 16</a:t>
            </a:r>
          </a:p>
        </c:rich>
      </c:tx>
      <c:layout>
        <c:manualLayout>
          <c:xMode val="edge"/>
          <c:yMode val="edge"/>
          <c:x val="0.21930719056157585"/>
          <c:y val="2.09725100151954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3442339509541507"/>
          <c:w val="0.88505253674973794"/>
          <c:h val="0.676914494599066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'Sub-Bacia 85'!$R$19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cat>
            <c:strRef>
              <c:f>'[1]Pantanal do MS'!$B$21:$M$21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85'!$S$19:$AD$19</c:f>
              <c:numCache>
                <c:formatCode>0.0</c:formatCode>
                <c:ptCount val="12"/>
                <c:pt idx="0">
                  <c:v>144.9343945</c:v>
                </c:pt>
                <c:pt idx="1">
                  <c:v>136.45063668750001</c:v>
                </c:pt>
                <c:pt idx="2">
                  <c:v>119.5189941875</c:v>
                </c:pt>
                <c:pt idx="3">
                  <c:v>157.64988799999998</c:v>
                </c:pt>
                <c:pt idx="4">
                  <c:v>140.82079499999998</c:v>
                </c:pt>
                <c:pt idx="5">
                  <c:v>144.37220831249999</c:v>
                </c:pt>
                <c:pt idx="6">
                  <c:v>162.1059305</c:v>
                </c:pt>
                <c:pt idx="7">
                  <c:v>119.5390201875</c:v>
                </c:pt>
                <c:pt idx="8">
                  <c:v>165.22017381250001</c:v>
                </c:pt>
                <c:pt idx="9">
                  <c:v>185.63657162499999</c:v>
                </c:pt>
                <c:pt idx="10">
                  <c:v>150.06421424999999</c:v>
                </c:pt>
                <c:pt idx="11">
                  <c:v>125.2349395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979072"/>
        <c:axId val="269761856"/>
      </c:barChart>
      <c:lineChart>
        <c:grouping val="standard"/>
        <c:varyColors val="0"/>
        <c:ser>
          <c:idx val="1"/>
          <c:order val="1"/>
          <c:tx>
            <c:strRef>
              <c:f>'Sub-Bacia 85'!$R$22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3.7921918176069574E-2"/>
                  <c:y val="-2.476778560574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85'!$S$22:$AD$22</c:f>
              <c:numCache>
                <c:formatCode>0.0</c:formatCode>
                <c:ptCount val="12"/>
                <c:pt idx="0">
                  <c:v>145.96231388020831</c:v>
                </c:pt>
                <c:pt idx="1">
                  <c:v>145.96231388020831</c:v>
                </c:pt>
                <c:pt idx="2">
                  <c:v>145.96231388020831</c:v>
                </c:pt>
                <c:pt idx="3">
                  <c:v>145.96231388020831</c:v>
                </c:pt>
                <c:pt idx="4">
                  <c:v>145.96231388020831</c:v>
                </c:pt>
                <c:pt idx="5">
                  <c:v>145.96231388020831</c:v>
                </c:pt>
                <c:pt idx="6">
                  <c:v>145.96231388020831</c:v>
                </c:pt>
                <c:pt idx="7">
                  <c:v>145.96231388020831</c:v>
                </c:pt>
                <c:pt idx="8">
                  <c:v>145.96231388020831</c:v>
                </c:pt>
                <c:pt idx="9">
                  <c:v>145.96231388020831</c:v>
                </c:pt>
                <c:pt idx="10">
                  <c:v>145.96231388020831</c:v>
                </c:pt>
                <c:pt idx="11">
                  <c:v>145.96231388020831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'Sub-Bacia 85'!$R$23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rgbClr val="00B0F0"/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7"/>
              <c:layout>
                <c:manualLayout>
                  <c:x val="-4.8404954282675369E-2"/>
                  <c:y val="-2.388176684526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-1.0329472944315023E-2"/>
                  <c:y val="-2.5302530253025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elete val="1"/>
            </c:dLbl>
            <c:txPr>
              <a:bodyPr/>
              <a:lstStyle/>
              <a:p>
                <a:pPr>
                  <a:defRPr sz="1000">
                    <a:solidFill>
                      <a:srgbClr val="00B0F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'Sub-Bacia 85'!$S$23:$AD$23</c:f>
              <c:numCache>
                <c:formatCode>0.0</c:formatCode>
                <c:ptCount val="12"/>
                <c:pt idx="0">
                  <c:v>154.2180587375</c:v>
                </c:pt>
                <c:pt idx="8">
                  <c:v>154.2180587375</c:v>
                </c:pt>
                <c:pt idx="9">
                  <c:v>154.2180587375</c:v>
                </c:pt>
                <c:pt idx="10">
                  <c:v>154.2180587375</c:v>
                </c:pt>
                <c:pt idx="11">
                  <c:v>154.2180587375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'Sub-Bacia 85'!$R$24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rgbClr val="FF0000"/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9.5469329641606246E-2"/>
                  <c:y val="2.4522924733418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rgbClr val="FF000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85'!$S$24:$AD$24</c:f>
              <c:numCache>
                <c:formatCode>0.0</c:formatCode>
                <c:ptCount val="12"/>
                <c:pt idx="1">
                  <c:v>140.06535326785712</c:v>
                </c:pt>
                <c:pt idx="2">
                  <c:v>140.06535326785712</c:v>
                </c:pt>
                <c:pt idx="3">
                  <c:v>140.06535326785712</c:v>
                </c:pt>
                <c:pt idx="4">
                  <c:v>140.06535326785712</c:v>
                </c:pt>
                <c:pt idx="5">
                  <c:v>140.06535326785712</c:v>
                </c:pt>
                <c:pt idx="6">
                  <c:v>140.06535326785712</c:v>
                </c:pt>
                <c:pt idx="7">
                  <c:v>140.06535326785712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979072"/>
        <c:axId val="269761856"/>
      </c:lineChart>
      <c:catAx>
        <c:axId val="286979072"/>
        <c:scaling>
          <c:orientation val="minMax"/>
        </c:scaling>
        <c:delete val="0"/>
        <c:axPos val="b"/>
        <c:majorTickMark val="out"/>
        <c:minorTickMark val="none"/>
        <c:tickLblPos val="nextTo"/>
        <c:crossAx val="269761856"/>
        <c:crosses val="autoZero"/>
        <c:auto val="1"/>
        <c:lblAlgn val="ctr"/>
        <c:lblOffset val="100"/>
        <c:noMultiLvlLbl val="0"/>
      </c:catAx>
      <c:valAx>
        <c:axId val="2697618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7752076448897E-3"/>
              <c:y val="6.438328872257304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86979072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85</a:t>
            </a:r>
            <a:r>
              <a:rPr lang="en-US" sz="1200"/>
              <a:t> </a:t>
            </a:r>
          </a:p>
          <a:p>
            <a:pPr>
              <a:defRPr sz="1200"/>
            </a:pPr>
            <a:r>
              <a:rPr lang="en-US" sz="1200"/>
              <a:t>Período: 1977 a 2006  -  Número de Estações: 16</a:t>
            </a:r>
          </a:p>
        </c:rich>
      </c:tx>
      <c:layout>
        <c:manualLayout>
          <c:xMode val="edge"/>
          <c:yMode val="edge"/>
          <c:x val="0.23240056531395115"/>
          <c:y val="2.09726142722725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0802073988396781"/>
          <c:w val="0.88505253674973794"/>
          <c:h val="0.70331720931577768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'Sub-Bacia 85'!$R$20</c:f>
              <c:strCache>
                <c:ptCount val="1"/>
                <c:pt idx="0">
                  <c:v>Máximo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rgbClr val="00B0F0"/>
                </a:gs>
                <a:gs pos="0">
                  <a:srgbClr val="0070C0"/>
                </a:gs>
                <a:gs pos="50000">
                  <a:schemeClr val="accent5">
                    <a:lumMod val="60000"/>
                    <a:lumOff val="40000"/>
                  </a:schemeClr>
                </a:gs>
                <a:gs pos="100000">
                  <a:schemeClr val="accent5">
                    <a:lumMod val="40000"/>
                    <a:lumOff val="6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  <a:ln>
              <a:solidFill>
                <a:srgbClr val="0070C0"/>
              </a:solidFill>
            </a:ln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85'!$S$20:$AD$20</c:f>
              <c:numCache>
                <c:formatCode>0.0</c:formatCode>
                <c:ptCount val="12"/>
                <c:pt idx="0">
                  <c:v>171.54333399999999</c:v>
                </c:pt>
                <c:pt idx="1">
                  <c:v>151.056667</c:v>
                </c:pt>
                <c:pt idx="2">
                  <c:v>137.33333400000001</c:v>
                </c:pt>
                <c:pt idx="3">
                  <c:v>173.530001</c:v>
                </c:pt>
                <c:pt idx="4">
                  <c:v>161.966668</c:v>
                </c:pt>
                <c:pt idx="5">
                  <c:v>163.26896600000001</c:v>
                </c:pt>
                <c:pt idx="6">
                  <c:v>188.80333400000001</c:v>
                </c:pt>
                <c:pt idx="7">
                  <c:v>140.57333399999999</c:v>
                </c:pt>
                <c:pt idx="8">
                  <c:v>183.48333299999999</c:v>
                </c:pt>
                <c:pt idx="9">
                  <c:v>225.45333400000001</c:v>
                </c:pt>
                <c:pt idx="10">
                  <c:v>178.569999</c:v>
                </c:pt>
                <c:pt idx="11">
                  <c:v>156.870001</c:v>
                </c:pt>
              </c:numCache>
            </c:numRef>
          </c:val>
        </c:ser>
        <c:ser>
          <c:idx val="5"/>
          <c:order val="4"/>
          <c:tx>
            <c:strRef>
              <c:f>'Sub-Bacia 85'!$R$19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75000"/>
                  </a:schemeClr>
                </a:gs>
                <a:gs pos="0">
                  <a:schemeClr val="accent6">
                    <a:lumMod val="75000"/>
                  </a:schemeClr>
                </a:gs>
                <a:gs pos="39000">
                  <a:srgbClr val="FFC000"/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85'!$S$19:$AD$19</c:f>
              <c:numCache>
                <c:formatCode>0.0</c:formatCode>
                <c:ptCount val="12"/>
                <c:pt idx="0">
                  <c:v>144.9343945</c:v>
                </c:pt>
                <c:pt idx="1">
                  <c:v>136.45063668750001</c:v>
                </c:pt>
                <c:pt idx="2">
                  <c:v>119.5189941875</c:v>
                </c:pt>
                <c:pt idx="3">
                  <c:v>157.64988799999998</c:v>
                </c:pt>
                <c:pt idx="4">
                  <c:v>140.82079499999998</c:v>
                </c:pt>
                <c:pt idx="5">
                  <c:v>144.37220831249999</c:v>
                </c:pt>
                <c:pt idx="6">
                  <c:v>162.1059305</c:v>
                </c:pt>
                <c:pt idx="7">
                  <c:v>119.5390201875</c:v>
                </c:pt>
                <c:pt idx="8">
                  <c:v>165.22017381250001</c:v>
                </c:pt>
                <c:pt idx="9">
                  <c:v>185.63657162499999</c:v>
                </c:pt>
                <c:pt idx="10">
                  <c:v>150.06421424999999</c:v>
                </c:pt>
                <c:pt idx="11">
                  <c:v>125.2349395</c:v>
                </c:pt>
              </c:numCache>
            </c:numRef>
          </c:val>
        </c:ser>
        <c:ser>
          <c:idx val="6"/>
          <c:order val="5"/>
          <c:tx>
            <c:strRef>
              <c:f>'Sub-Bacia 85'!$R$21</c:f>
              <c:strCache>
                <c:ptCount val="1"/>
                <c:pt idx="0">
                  <c:v>Mínimo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60000"/>
                    <a:lumOff val="40000"/>
                  </a:schemeClr>
                </a:gs>
                <a:gs pos="0">
                  <a:srgbClr val="FF0000"/>
                </a:gs>
                <a:gs pos="50000">
                  <a:schemeClr val="accent6">
                    <a:lumMod val="75000"/>
                  </a:schemeClr>
                </a:gs>
                <a:gs pos="100000">
                  <a:srgbClr val="FF0000"/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85'!$S$21:$AD$21</c:f>
              <c:numCache>
                <c:formatCode>0.0</c:formatCode>
                <c:ptCount val="12"/>
                <c:pt idx="0">
                  <c:v>122.185714</c:v>
                </c:pt>
                <c:pt idx="1">
                  <c:v>118.71333300000001</c:v>
                </c:pt>
                <c:pt idx="2">
                  <c:v>100.80000099999999</c:v>
                </c:pt>
                <c:pt idx="3">
                  <c:v>136.933334</c:v>
                </c:pt>
                <c:pt idx="4">
                  <c:v>119.02000099999999</c:v>
                </c:pt>
                <c:pt idx="5">
                  <c:v>126.21154</c:v>
                </c:pt>
                <c:pt idx="6">
                  <c:v>138.69666699999999</c:v>
                </c:pt>
                <c:pt idx="7">
                  <c:v>91.738461999999998</c:v>
                </c:pt>
                <c:pt idx="8">
                  <c:v>145.99333200000001</c:v>
                </c:pt>
                <c:pt idx="9">
                  <c:v>141.83077</c:v>
                </c:pt>
                <c:pt idx="10">
                  <c:v>115.33076800000001</c:v>
                </c:pt>
                <c:pt idx="11">
                  <c:v>99.243334000000004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99648"/>
        <c:axId val="287516352"/>
      </c:barChart>
      <c:lineChart>
        <c:grouping val="standard"/>
        <c:varyColors val="0"/>
        <c:ser>
          <c:idx val="1"/>
          <c:order val="0"/>
          <c:tx>
            <c:strRef>
              <c:f>'Sub-Bacia 85'!$R$22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0.18821622622869844"/>
                  <c:y val="-1.53337790323379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85'!$S$22:$AD$22</c:f>
              <c:numCache>
                <c:formatCode>0.0</c:formatCode>
                <c:ptCount val="12"/>
                <c:pt idx="0">
                  <c:v>145.96231388020831</c:v>
                </c:pt>
                <c:pt idx="1">
                  <c:v>145.96231388020831</c:v>
                </c:pt>
                <c:pt idx="2">
                  <c:v>145.96231388020831</c:v>
                </c:pt>
                <c:pt idx="3">
                  <c:v>145.96231388020831</c:v>
                </c:pt>
                <c:pt idx="4">
                  <c:v>145.96231388020831</c:v>
                </c:pt>
                <c:pt idx="5">
                  <c:v>145.96231388020831</c:v>
                </c:pt>
                <c:pt idx="6">
                  <c:v>145.96231388020831</c:v>
                </c:pt>
                <c:pt idx="7">
                  <c:v>145.96231388020831</c:v>
                </c:pt>
                <c:pt idx="8">
                  <c:v>145.96231388020831</c:v>
                </c:pt>
                <c:pt idx="9">
                  <c:v>145.96231388020831</c:v>
                </c:pt>
                <c:pt idx="10">
                  <c:v>145.96231388020831</c:v>
                </c:pt>
                <c:pt idx="11">
                  <c:v>145.96231388020831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'Sub-Bacia 85'!$R$23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chemeClr val="accent6">
                  <a:lumMod val="75000"/>
                </a:schemeClr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8.876077083504845E-2"/>
                  <c:y val="-1.8081761006289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0587179057609614E-2"/>
                  <c:y val="-2.1794186104095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6.5398765971631703E-2"/>
                  <c:y val="-1.8867924528301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85'!$S$23:$AD$23</c:f>
              <c:numCache>
                <c:formatCode>0.0</c:formatCode>
                <c:ptCount val="12"/>
                <c:pt idx="0">
                  <c:v>154.2180587375</c:v>
                </c:pt>
                <c:pt idx="8">
                  <c:v>154.2180587375</c:v>
                </c:pt>
                <c:pt idx="9">
                  <c:v>154.2180587375</c:v>
                </c:pt>
                <c:pt idx="10">
                  <c:v>154.2180587375</c:v>
                </c:pt>
                <c:pt idx="11">
                  <c:v>154.2180587375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'Sub-Bacia 85'!$R$24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9.1153851431080374E-2"/>
                  <c:y val="1.9086317040558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85'!$S$24:$AD$24</c:f>
              <c:numCache>
                <c:formatCode>0.0</c:formatCode>
                <c:ptCount val="12"/>
                <c:pt idx="1">
                  <c:v>140.06535326785712</c:v>
                </c:pt>
                <c:pt idx="2">
                  <c:v>140.06535326785712</c:v>
                </c:pt>
                <c:pt idx="3">
                  <c:v>140.06535326785712</c:v>
                </c:pt>
                <c:pt idx="4">
                  <c:v>140.06535326785712</c:v>
                </c:pt>
                <c:pt idx="5">
                  <c:v>140.06535326785712</c:v>
                </c:pt>
                <c:pt idx="6">
                  <c:v>140.06535326785712</c:v>
                </c:pt>
                <c:pt idx="7">
                  <c:v>140.06535326785712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899648"/>
        <c:axId val="287516352"/>
      </c:lineChart>
      <c:catAx>
        <c:axId val="287899648"/>
        <c:scaling>
          <c:orientation val="minMax"/>
        </c:scaling>
        <c:delete val="0"/>
        <c:axPos val="b"/>
        <c:majorTickMark val="out"/>
        <c:minorTickMark val="none"/>
        <c:tickLblPos val="nextTo"/>
        <c:crossAx val="287516352"/>
        <c:crosses val="autoZero"/>
        <c:auto val="1"/>
        <c:lblAlgn val="ctr"/>
        <c:lblOffset val="100"/>
        <c:noMultiLvlLbl val="0"/>
      </c:catAx>
      <c:valAx>
        <c:axId val="287516352"/>
        <c:scaling>
          <c:orientation val="minMax"/>
          <c:max val="25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8272606082419E-3"/>
              <c:y val="0.1391908209616212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87899648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Relação Entre a Precipitação Média Anual e a Altitude de 16 Estações Pluviométricas na Sub-Bacia 85</a:t>
            </a:r>
          </a:p>
        </c:rich>
      </c:tx>
      <c:layout>
        <c:manualLayout>
          <c:xMode val="edge"/>
          <c:yMode val="edge"/>
          <c:x val="0.13280243055555555"/>
          <c:y val="1.70221207149826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44427083333334"/>
          <c:y val="0.15014368278272805"/>
          <c:w val="0.83451545138888894"/>
          <c:h val="0.720312349213497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</c:spPr>
          <c:marker>
            <c:spPr>
              <a:noFill/>
              <a:ln w="22225" cmpd="dbl">
                <a:solidFill>
                  <a:srgbClr val="00B0F0"/>
                </a:solidFill>
              </a:ln>
              <a:effectLst>
                <a:glow rad="1016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trendline>
            <c:spPr>
              <a:ln w="25400" cap="flat" cmpd="sng" algn="ctr">
                <a:solidFill>
                  <a:schemeClr val="dk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rendlineType val="linear"/>
            <c:dispRSqr val="1"/>
            <c:dispEq val="1"/>
            <c:trendlineLbl>
              <c:layout>
                <c:manualLayout>
                  <c:x val="-0.19362823996094183"/>
                  <c:y val="-0.17232551656104911"/>
                </c:manualLayout>
              </c:layout>
              <c:numFmt formatCode="General" sourceLinked="0"/>
            </c:trendlineLbl>
          </c:trendline>
          <c:xVal>
            <c:numRef>
              <c:f>'Sub-Bacia 85'!$AW$2:$AW$17</c:f>
              <c:numCache>
                <c:formatCode>General</c:formatCode>
                <c:ptCount val="16"/>
                <c:pt idx="0">
                  <c:v>399</c:v>
                </c:pt>
                <c:pt idx="1">
                  <c:v>213</c:v>
                </c:pt>
                <c:pt idx="2">
                  <c:v>394</c:v>
                </c:pt>
                <c:pt idx="3">
                  <c:v>74</c:v>
                </c:pt>
                <c:pt idx="4">
                  <c:v>465</c:v>
                </c:pt>
                <c:pt idx="5">
                  <c:v>307</c:v>
                </c:pt>
                <c:pt idx="6">
                  <c:v>435</c:v>
                </c:pt>
                <c:pt idx="7">
                  <c:v>42</c:v>
                </c:pt>
                <c:pt idx="8">
                  <c:v>290</c:v>
                </c:pt>
                <c:pt idx="9">
                  <c:v>72</c:v>
                </c:pt>
                <c:pt idx="10">
                  <c:v>378</c:v>
                </c:pt>
                <c:pt idx="11">
                  <c:v>352</c:v>
                </c:pt>
                <c:pt idx="12">
                  <c:v>507</c:v>
                </c:pt>
                <c:pt idx="13">
                  <c:v>414</c:v>
                </c:pt>
                <c:pt idx="14">
                  <c:v>591</c:v>
                </c:pt>
                <c:pt idx="15">
                  <c:v>568</c:v>
                </c:pt>
              </c:numCache>
            </c:numRef>
          </c:xVal>
          <c:yVal>
            <c:numRef>
              <c:f>'Sub-Bacia 85'!$AE$2:$AE$17</c:f>
              <c:numCache>
                <c:formatCode>General</c:formatCode>
                <c:ptCount val="16"/>
                <c:pt idx="0">
                  <c:v>1838.006672</c:v>
                </c:pt>
                <c:pt idx="1">
                  <c:v>1574.7283090000001</c:v>
                </c:pt>
                <c:pt idx="2">
                  <c:v>1587.8310750000001</c:v>
                </c:pt>
                <c:pt idx="3">
                  <c:v>1756.7008109999999</c:v>
                </c:pt>
                <c:pt idx="4">
                  <c:v>1829.813926</c:v>
                </c:pt>
                <c:pt idx="5">
                  <c:v>1632.863333</c:v>
                </c:pt>
                <c:pt idx="6">
                  <c:v>1876.0533379999999</c:v>
                </c:pt>
                <c:pt idx="7">
                  <c:v>1812.306666</c:v>
                </c:pt>
                <c:pt idx="8">
                  <c:v>1765.110001</c:v>
                </c:pt>
                <c:pt idx="9">
                  <c:v>1790.96</c:v>
                </c:pt>
                <c:pt idx="10">
                  <c:v>1631.3133310000001</c:v>
                </c:pt>
                <c:pt idx="11">
                  <c:v>1702.0666679999999</c:v>
                </c:pt>
                <c:pt idx="12">
                  <c:v>1788.2758650000001</c:v>
                </c:pt>
                <c:pt idx="13">
                  <c:v>1730.427588</c:v>
                </c:pt>
                <c:pt idx="14">
                  <c:v>1722.653337</c:v>
                </c:pt>
                <c:pt idx="15">
                  <c:v>1985.653337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518656"/>
        <c:axId val="287519232"/>
      </c:scatterChart>
      <c:valAx>
        <c:axId val="28751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Altitude (m)</a:t>
                </a:r>
              </a:p>
            </c:rich>
          </c:tx>
          <c:layout>
            <c:manualLayout>
              <c:xMode val="edge"/>
              <c:yMode val="edge"/>
              <c:x val="0.47092459203479442"/>
              <c:y val="0.945529213712055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87519232"/>
        <c:crosses val="autoZero"/>
        <c:crossBetween val="midCat"/>
      </c:valAx>
      <c:valAx>
        <c:axId val="287519232"/>
        <c:scaling>
          <c:orientation val="minMax"/>
          <c:max val="3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87518656"/>
        <c:crosses val="autoZero"/>
        <c:crossBetween val="midCat"/>
        <c:majorUnit val="2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86</a:t>
            </a:r>
            <a:r>
              <a:rPr lang="en-US" sz="1200"/>
              <a:t> </a:t>
            </a:r>
          </a:p>
          <a:p>
            <a:pPr>
              <a:defRPr sz="1200"/>
            </a:pPr>
            <a:r>
              <a:rPr lang="en-US" sz="1200"/>
              <a:t>Período: 1977 a 2006  -  Número de Estações: 15</a:t>
            </a:r>
          </a:p>
        </c:rich>
      </c:tx>
      <c:layout>
        <c:manualLayout>
          <c:xMode val="edge"/>
          <c:yMode val="edge"/>
          <c:x val="0.21930719056157585"/>
          <c:y val="2.09725100151954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3002295505141065"/>
          <c:w val="0.88505253674973794"/>
          <c:h val="0.68131493464307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'Sub-Bacia 86'!$R$18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cat>
            <c:strRef>
              <c:f>'[1]Pantanal do MS'!$B$21:$M$21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86'!$S$18:$AD$18</c:f>
              <c:numCache>
                <c:formatCode>0.0</c:formatCode>
                <c:ptCount val="12"/>
                <c:pt idx="0">
                  <c:v>148.89488840000004</c:v>
                </c:pt>
                <c:pt idx="1">
                  <c:v>143.05333313333333</c:v>
                </c:pt>
                <c:pt idx="2">
                  <c:v>108.57485093333334</c:v>
                </c:pt>
                <c:pt idx="3">
                  <c:v>132.65281973333333</c:v>
                </c:pt>
                <c:pt idx="4">
                  <c:v>120.72564759999999</c:v>
                </c:pt>
                <c:pt idx="5">
                  <c:v>137.12320660000003</c:v>
                </c:pt>
                <c:pt idx="6">
                  <c:v>167.83846006666667</c:v>
                </c:pt>
                <c:pt idx="7">
                  <c:v>131.6612748</c:v>
                </c:pt>
                <c:pt idx="8">
                  <c:v>157.73397966666664</c:v>
                </c:pt>
                <c:pt idx="9">
                  <c:v>174.00845226666667</c:v>
                </c:pt>
                <c:pt idx="10">
                  <c:v>142.03263580000001</c:v>
                </c:pt>
                <c:pt idx="11">
                  <c:v>138.35120306666664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901696"/>
        <c:axId val="287522112"/>
      </c:barChart>
      <c:lineChart>
        <c:grouping val="standard"/>
        <c:varyColors val="0"/>
        <c:ser>
          <c:idx val="1"/>
          <c:order val="1"/>
          <c:tx>
            <c:strRef>
              <c:f>'Sub-Bacia 86'!$R$21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3.7921918176069574E-2"/>
                  <c:y val="-2.476778560574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86'!$S$21:$AD$21</c:f>
              <c:numCache>
                <c:formatCode>0.0</c:formatCode>
                <c:ptCount val="12"/>
                <c:pt idx="0">
                  <c:v>141.88756267222223</c:v>
                </c:pt>
                <c:pt idx="1">
                  <c:v>141.88756267222223</c:v>
                </c:pt>
                <c:pt idx="2">
                  <c:v>141.88756267222223</c:v>
                </c:pt>
                <c:pt idx="3">
                  <c:v>141.88756267222223</c:v>
                </c:pt>
                <c:pt idx="4">
                  <c:v>141.88756267222223</c:v>
                </c:pt>
                <c:pt idx="5">
                  <c:v>141.88756267222223</c:v>
                </c:pt>
                <c:pt idx="6">
                  <c:v>141.88756267222223</c:v>
                </c:pt>
                <c:pt idx="7">
                  <c:v>141.88756267222223</c:v>
                </c:pt>
                <c:pt idx="8">
                  <c:v>141.88756267222223</c:v>
                </c:pt>
                <c:pt idx="9">
                  <c:v>141.88756267222223</c:v>
                </c:pt>
                <c:pt idx="10">
                  <c:v>141.88756267222223</c:v>
                </c:pt>
                <c:pt idx="11">
                  <c:v>141.88756267222223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'Sub-Bacia 86'!$R$22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rgbClr val="00B0F0"/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4.8404954282675369E-2"/>
                  <c:y val="-2.388176684526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rgbClr val="00B0F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86'!$S$22:$AD$22</c:f>
              <c:numCache>
                <c:formatCode>0.0</c:formatCode>
                <c:ptCount val="12"/>
                <c:pt idx="0">
                  <c:v>150.4467784</c:v>
                </c:pt>
                <c:pt idx="1">
                  <c:v>150.4467784</c:v>
                </c:pt>
                <c:pt idx="6">
                  <c:v>150.4467784</c:v>
                </c:pt>
                <c:pt idx="7">
                  <c:v>150.4467784</c:v>
                </c:pt>
                <c:pt idx="8">
                  <c:v>150.4467784</c:v>
                </c:pt>
                <c:pt idx="9">
                  <c:v>150.4467784</c:v>
                </c:pt>
                <c:pt idx="10">
                  <c:v>150.4467784</c:v>
                </c:pt>
                <c:pt idx="11">
                  <c:v>150.4467784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'Sub-Bacia 86'!$R$23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rgbClr val="FF0000"/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1.9785842158119273E-2"/>
                  <c:y val="-2.3881915750630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rgbClr val="FF000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86'!$S$23:$AD$23</c:f>
              <c:numCache>
                <c:formatCode>0.0</c:formatCode>
                <c:ptCount val="12"/>
                <c:pt idx="2">
                  <c:v>124.76913121666666</c:v>
                </c:pt>
                <c:pt idx="3">
                  <c:v>124.76913121666666</c:v>
                </c:pt>
                <c:pt idx="4">
                  <c:v>124.76913121666666</c:v>
                </c:pt>
                <c:pt idx="5">
                  <c:v>124.76913121666666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901696"/>
        <c:axId val="287522112"/>
      </c:lineChart>
      <c:catAx>
        <c:axId val="287901696"/>
        <c:scaling>
          <c:orientation val="minMax"/>
        </c:scaling>
        <c:delete val="0"/>
        <c:axPos val="b"/>
        <c:majorTickMark val="out"/>
        <c:minorTickMark val="none"/>
        <c:tickLblPos val="nextTo"/>
        <c:crossAx val="287522112"/>
        <c:crosses val="autoZero"/>
        <c:auto val="1"/>
        <c:lblAlgn val="ctr"/>
        <c:lblOffset val="100"/>
        <c:noMultiLvlLbl val="0"/>
      </c:catAx>
      <c:valAx>
        <c:axId val="287522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7752076448897E-3"/>
              <c:y val="8.638548894259504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87901696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</a:t>
            </a:r>
            <a:r>
              <a:rPr lang="en-US" sz="1200"/>
              <a:t>86 </a:t>
            </a:r>
          </a:p>
          <a:p>
            <a:pPr>
              <a:defRPr sz="1200"/>
            </a:pPr>
            <a:r>
              <a:rPr lang="en-US" sz="1200"/>
              <a:t>Período: 1977 a 2006  -  Número de Estações: 15</a:t>
            </a:r>
          </a:p>
        </c:rich>
      </c:tx>
      <c:layout>
        <c:manualLayout>
          <c:xMode val="edge"/>
          <c:yMode val="edge"/>
          <c:x val="0.23240056531395115"/>
          <c:y val="2.09726142722725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0802073988396781"/>
          <c:w val="0.88505253674973794"/>
          <c:h val="0.70331720931577768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'Sub-Bacia 86'!$R$19</c:f>
              <c:strCache>
                <c:ptCount val="1"/>
                <c:pt idx="0">
                  <c:v>Máximo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rgbClr val="00B0F0"/>
                </a:gs>
                <a:gs pos="0">
                  <a:srgbClr val="0070C0"/>
                </a:gs>
                <a:gs pos="50000">
                  <a:schemeClr val="accent5">
                    <a:lumMod val="60000"/>
                    <a:lumOff val="40000"/>
                  </a:schemeClr>
                </a:gs>
                <a:gs pos="100000">
                  <a:schemeClr val="accent5">
                    <a:lumMod val="40000"/>
                    <a:lumOff val="6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  <a:ln>
              <a:solidFill>
                <a:srgbClr val="0070C0"/>
              </a:solidFill>
            </a:ln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86'!$S$19:$AD$19</c:f>
              <c:numCache>
                <c:formatCode>0.0</c:formatCode>
                <c:ptCount val="12"/>
                <c:pt idx="0">
                  <c:v>169.029999</c:v>
                </c:pt>
                <c:pt idx="1">
                  <c:v>166.70666600000001</c:v>
                </c:pt>
                <c:pt idx="2">
                  <c:v>126.22666599999999</c:v>
                </c:pt>
                <c:pt idx="3">
                  <c:v>160.723333</c:v>
                </c:pt>
                <c:pt idx="4">
                  <c:v>146.79333199999999</c:v>
                </c:pt>
                <c:pt idx="5">
                  <c:v>153.026667</c:v>
                </c:pt>
                <c:pt idx="6">
                  <c:v>186.7</c:v>
                </c:pt>
                <c:pt idx="7">
                  <c:v>147.71333300000001</c:v>
                </c:pt>
                <c:pt idx="8">
                  <c:v>180.53</c:v>
                </c:pt>
                <c:pt idx="9">
                  <c:v>214.903333</c:v>
                </c:pt>
                <c:pt idx="10">
                  <c:v>166.26666700000001</c:v>
                </c:pt>
                <c:pt idx="11">
                  <c:v>162.56666799999999</c:v>
                </c:pt>
              </c:numCache>
            </c:numRef>
          </c:val>
        </c:ser>
        <c:ser>
          <c:idx val="5"/>
          <c:order val="4"/>
          <c:tx>
            <c:strRef>
              <c:f>'Sub-Bacia 86'!$R$18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75000"/>
                  </a:schemeClr>
                </a:gs>
                <a:gs pos="0">
                  <a:schemeClr val="accent6">
                    <a:lumMod val="75000"/>
                  </a:schemeClr>
                </a:gs>
                <a:gs pos="39000">
                  <a:srgbClr val="FFC000"/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86'!$S$18:$AD$18</c:f>
              <c:numCache>
                <c:formatCode>0.0</c:formatCode>
                <c:ptCount val="12"/>
                <c:pt idx="0">
                  <c:v>148.89488840000004</c:v>
                </c:pt>
                <c:pt idx="1">
                  <c:v>143.05333313333333</c:v>
                </c:pt>
                <c:pt idx="2">
                  <c:v>108.57485093333334</c:v>
                </c:pt>
                <c:pt idx="3">
                  <c:v>132.65281973333333</c:v>
                </c:pt>
                <c:pt idx="4">
                  <c:v>120.72564759999999</c:v>
                </c:pt>
                <c:pt idx="5">
                  <c:v>137.12320660000003</c:v>
                </c:pt>
                <c:pt idx="6">
                  <c:v>167.83846006666667</c:v>
                </c:pt>
                <c:pt idx="7">
                  <c:v>131.6612748</c:v>
                </c:pt>
                <c:pt idx="8">
                  <c:v>157.73397966666664</c:v>
                </c:pt>
                <c:pt idx="9">
                  <c:v>174.00845226666667</c:v>
                </c:pt>
                <c:pt idx="10">
                  <c:v>142.03263580000001</c:v>
                </c:pt>
                <c:pt idx="11">
                  <c:v>138.35120306666664</c:v>
                </c:pt>
              </c:numCache>
            </c:numRef>
          </c:val>
        </c:ser>
        <c:ser>
          <c:idx val="6"/>
          <c:order val="5"/>
          <c:tx>
            <c:strRef>
              <c:f>'Sub-Bacia 86'!$R$20</c:f>
              <c:strCache>
                <c:ptCount val="1"/>
                <c:pt idx="0">
                  <c:v>Mínimo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60000"/>
                    <a:lumOff val="40000"/>
                  </a:schemeClr>
                </a:gs>
                <a:gs pos="0">
                  <a:srgbClr val="FF0000"/>
                </a:gs>
                <a:gs pos="50000">
                  <a:schemeClr val="accent6">
                    <a:lumMod val="75000"/>
                  </a:schemeClr>
                </a:gs>
                <a:gs pos="100000">
                  <a:srgbClr val="FF0000"/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86'!$S$20:$AD$20</c:f>
              <c:numCache>
                <c:formatCode>0.0</c:formatCode>
                <c:ptCount val="12"/>
                <c:pt idx="0">
                  <c:v>111.85862</c:v>
                </c:pt>
                <c:pt idx="1">
                  <c:v>107.37931</c:v>
                </c:pt>
                <c:pt idx="2">
                  <c:v>83.196551999999997</c:v>
                </c:pt>
                <c:pt idx="3">
                  <c:v>105.42</c:v>
                </c:pt>
                <c:pt idx="4">
                  <c:v>95.293333000000004</c:v>
                </c:pt>
                <c:pt idx="5">
                  <c:v>116.69666700000001</c:v>
                </c:pt>
                <c:pt idx="6">
                  <c:v>131.783332</c:v>
                </c:pt>
                <c:pt idx="7">
                  <c:v>117.123333</c:v>
                </c:pt>
                <c:pt idx="8">
                  <c:v>125.953334</c:v>
                </c:pt>
                <c:pt idx="9">
                  <c:v>144.49</c:v>
                </c:pt>
                <c:pt idx="10">
                  <c:v>119.16</c:v>
                </c:pt>
                <c:pt idx="11">
                  <c:v>102.609999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55392"/>
        <c:axId val="5654208"/>
      </c:barChart>
      <c:lineChart>
        <c:grouping val="standard"/>
        <c:varyColors val="0"/>
        <c:ser>
          <c:idx val="1"/>
          <c:order val="0"/>
          <c:tx>
            <c:strRef>
              <c:f>'Sub-Bacia 86'!$R$21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-0.21692496089569446"/>
                  <c:y val="-1.53337790323379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86'!$S$21:$AD$21</c:f>
              <c:numCache>
                <c:formatCode>0.0</c:formatCode>
                <c:ptCount val="12"/>
                <c:pt idx="0">
                  <c:v>141.88756267222223</c:v>
                </c:pt>
                <c:pt idx="1">
                  <c:v>141.88756267222223</c:v>
                </c:pt>
                <c:pt idx="2">
                  <c:v>141.88756267222223</c:v>
                </c:pt>
                <c:pt idx="3">
                  <c:v>141.88756267222223</c:v>
                </c:pt>
                <c:pt idx="4">
                  <c:v>141.88756267222223</c:v>
                </c:pt>
                <c:pt idx="5">
                  <c:v>141.88756267222223</c:v>
                </c:pt>
                <c:pt idx="6">
                  <c:v>141.88756267222223</c:v>
                </c:pt>
                <c:pt idx="7">
                  <c:v>141.88756267222223</c:v>
                </c:pt>
                <c:pt idx="8">
                  <c:v>141.88756267222223</c:v>
                </c:pt>
                <c:pt idx="9">
                  <c:v>141.88756267222223</c:v>
                </c:pt>
                <c:pt idx="10">
                  <c:v>141.88756267222223</c:v>
                </c:pt>
                <c:pt idx="11">
                  <c:v>141.88756267222223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'Sub-Bacia 86'!$R$22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chemeClr val="accent6">
                  <a:lumMod val="75000"/>
                </a:schemeClr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0.20208144672209874"/>
                  <c:y val="-1.8649532016045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86'!$S$22:$AD$22</c:f>
              <c:numCache>
                <c:formatCode>0.0</c:formatCode>
                <c:ptCount val="12"/>
                <c:pt idx="0">
                  <c:v>150.4467784</c:v>
                </c:pt>
                <c:pt idx="1">
                  <c:v>150.4467784</c:v>
                </c:pt>
                <c:pt idx="6">
                  <c:v>150.4467784</c:v>
                </c:pt>
                <c:pt idx="7">
                  <c:v>150.4467784</c:v>
                </c:pt>
                <c:pt idx="8">
                  <c:v>150.4467784</c:v>
                </c:pt>
                <c:pt idx="9">
                  <c:v>150.4467784</c:v>
                </c:pt>
                <c:pt idx="10">
                  <c:v>150.4467784</c:v>
                </c:pt>
                <c:pt idx="11">
                  <c:v>150.4467784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'Sub-Bacia 86'!$R$23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9.5510208281880296E-2"/>
                  <c:y val="-1.8649532016045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86'!$S$23:$AD$23</c:f>
              <c:numCache>
                <c:formatCode>0.0</c:formatCode>
                <c:ptCount val="12"/>
                <c:pt idx="2">
                  <c:v>124.76913121666666</c:v>
                </c:pt>
                <c:pt idx="3">
                  <c:v>124.76913121666666</c:v>
                </c:pt>
                <c:pt idx="4">
                  <c:v>124.76913121666666</c:v>
                </c:pt>
                <c:pt idx="5">
                  <c:v>124.76913121666666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55392"/>
        <c:axId val="5654208"/>
      </c:lineChart>
      <c:catAx>
        <c:axId val="5755392"/>
        <c:scaling>
          <c:orientation val="minMax"/>
        </c:scaling>
        <c:delete val="0"/>
        <c:axPos val="b"/>
        <c:majorTickMark val="out"/>
        <c:minorTickMark val="none"/>
        <c:tickLblPos val="nextTo"/>
        <c:crossAx val="5654208"/>
        <c:crosses val="autoZero"/>
        <c:auto val="1"/>
        <c:lblAlgn val="ctr"/>
        <c:lblOffset val="100"/>
        <c:noMultiLvlLbl val="0"/>
      </c:catAx>
      <c:valAx>
        <c:axId val="5654208"/>
        <c:scaling>
          <c:orientation val="minMax"/>
          <c:max val="22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8272606082419E-3"/>
              <c:y val="0.1391908209616212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5755392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Relação Entre a Precipitação Média Anual e a Altitude de 15 Estações Pluviométricas na Sub-Bacia 86</a:t>
            </a:r>
          </a:p>
        </c:rich>
      </c:tx>
      <c:layout>
        <c:manualLayout>
          <c:xMode val="edge"/>
          <c:yMode val="edge"/>
          <c:x val="0.13280243055555555"/>
          <c:y val="1.70221207149826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44427083333334"/>
          <c:y val="0.15014368278272805"/>
          <c:w val="0.83451545138888894"/>
          <c:h val="0.720312349213497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</c:spPr>
          <c:marker>
            <c:spPr>
              <a:noFill/>
              <a:ln w="22225" cmpd="dbl">
                <a:solidFill>
                  <a:srgbClr val="00B0F0"/>
                </a:solidFill>
              </a:ln>
              <a:effectLst>
                <a:glow rad="1016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trendline>
            <c:spPr>
              <a:ln w="25400" cap="flat" cmpd="sng" algn="ctr">
                <a:solidFill>
                  <a:schemeClr val="dk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rendlineType val="linear"/>
            <c:dispRSqr val="1"/>
            <c:dispEq val="1"/>
            <c:trendlineLbl>
              <c:layout>
                <c:manualLayout>
                  <c:x val="-0.18378261877445681"/>
                  <c:y val="-0.21931059070779854"/>
                </c:manualLayout>
              </c:layout>
              <c:numFmt formatCode="General" sourceLinked="0"/>
            </c:trendlineLbl>
          </c:trendline>
          <c:xVal>
            <c:numRef>
              <c:f>'Sub-Bacia 86'!$AW$2:$AW$16</c:f>
              <c:numCache>
                <c:formatCode>General</c:formatCode>
                <c:ptCount val="15"/>
                <c:pt idx="0">
                  <c:v>44</c:v>
                </c:pt>
                <c:pt idx="1">
                  <c:v>787</c:v>
                </c:pt>
                <c:pt idx="2">
                  <c:v>295</c:v>
                </c:pt>
                <c:pt idx="3">
                  <c:v>487</c:v>
                </c:pt>
                <c:pt idx="4">
                  <c:v>674</c:v>
                </c:pt>
                <c:pt idx="5">
                  <c:v>519</c:v>
                </c:pt>
                <c:pt idx="6">
                  <c:v>1243</c:v>
                </c:pt>
                <c:pt idx="7">
                  <c:v>667</c:v>
                </c:pt>
                <c:pt idx="8">
                  <c:v>664</c:v>
                </c:pt>
                <c:pt idx="9">
                  <c:v>564</c:v>
                </c:pt>
                <c:pt idx="10">
                  <c:v>877</c:v>
                </c:pt>
                <c:pt idx="11">
                  <c:v>557</c:v>
                </c:pt>
                <c:pt idx="12">
                  <c:v>680</c:v>
                </c:pt>
                <c:pt idx="13">
                  <c:v>860</c:v>
                </c:pt>
                <c:pt idx="14">
                  <c:v>955</c:v>
                </c:pt>
              </c:numCache>
            </c:numRef>
          </c:xVal>
          <c:yVal>
            <c:numRef>
              <c:f>'Sub-Bacia 86'!$AE$2:$AE$16</c:f>
              <c:numCache>
                <c:formatCode>General</c:formatCode>
                <c:ptCount val="15"/>
                <c:pt idx="0">
                  <c:v>1438.4344819999999</c:v>
                </c:pt>
                <c:pt idx="1">
                  <c:v>1740.913331</c:v>
                </c:pt>
                <c:pt idx="2">
                  <c:v>1567.863333</c:v>
                </c:pt>
                <c:pt idx="3">
                  <c:v>1919.3733319999999</c:v>
                </c:pt>
                <c:pt idx="4">
                  <c:v>1757.776668</c:v>
                </c:pt>
                <c:pt idx="5">
                  <c:v>1753.503336</c:v>
                </c:pt>
                <c:pt idx="6">
                  <c:v>1720.02</c:v>
                </c:pt>
                <c:pt idx="7">
                  <c:v>1765.9833309999999</c:v>
                </c:pt>
                <c:pt idx="8">
                  <c:v>1835.0133350000001</c:v>
                </c:pt>
                <c:pt idx="9">
                  <c:v>1536.555288</c:v>
                </c:pt>
                <c:pt idx="10">
                  <c:v>1624.83485</c:v>
                </c:pt>
                <c:pt idx="11">
                  <c:v>1841.7133309999999</c:v>
                </c:pt>
                <c:pt idx="12">
                  <c:v>1842.3333339999999</c:v>
                </c:pt>
                <c:pt idx="13">
                  <c:v>1700.7033300000001</c:v>
                </c:pt>
                <c:pt idx="14">
                  <c:v>1494.7400009999999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5360"/>
        <c:axId val="5655936"/>
      </c:scatterChart>
      <c:valAx>
        <c:axId val="565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Altitude (m)</a:t>
                </a:r>
              </a:p>
            </c:rich>
          </c:tx>
          <c:layout>
            <c:manualLayout>
              <c:xMode val="edge"/>
              <c:yMode val="edge"/>
              <c:x val="0.47092459203479442"/>
              <c:y val="0.945529213712055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655936"/>
        <c:crosses val="autoZero"/>
        <c:crossBetween val="midCat"/>
      </c:valAx>
      <c:valAx>
        <c:axId val="5655936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5655360"/>
        <c:crosses val="autoZero"/>
        <c:crossBetween val="midCat"/>
        <c:majorUnit val="2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87</a:t>
            </a:r>
            <a:r>
              <a:rPr lang="en-US" sz="1200"/>
              <a:t> </a:t>
            </a:r>
          </a:p>
          <a:p>
            <a:pPr>
              <a:defRPr sz="1200"/>
            </a:pPr>
            <a:r>
              <a:rPr lang="en-US" sz="1200"/>
              <a:t>Período: 1977 a 2006  -  Número de Estações: 27</a:t>
            </a:r>
          </a:p>
        </c:rich>
      </c:tx>
      <c:layout>
        <c:manualLayout>
          <c:xMode val="edge"/>
          <c:yMode val="edge"/>
          <c:x val="0.21712602722175212"/>
          <c:y val="2.097308448373518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300591536078009"/>
          <c:w val="0.88505253674973794"/>
          <c:h val="0.681278528670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'Sub-Bacia 87'!$R$30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cat>
            <c:strRef>
              <c:f>'[1]Pantanal do MS'!$B$21:$M$21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87'!$S$30:$AD$30</c:f>
              <c:numCache>
                <c:formatCode>0.0</c:formatCode>
                <c:ptCount val="12"/>
                <c:pt idx="0">
                  <c:v>123.82923107407407</c:v>
                </c:pt>
                <c:pt idx="1">
                  <c:v>131.83876696296298</c:v>
                </c:pt>
                <c:pt idx="2">
                  <c:v>110.7839785185185</c:v>
                </c:pt>
                <c:pt idx="3">
                  <c:v>128.64717144444444</c:v>
                </c:pt>
                <c:pt idx="4">
                  <c:v>114.50868499999999</c:v>
                </c:pt>
                <c:pt idx="5">
                  <c:v>133.40865200000002</c:v>
                </c:pt>
                <c:pt idx="6">
                  <c:v>149.17217896296293</c:v>
                </c:pt>
                <c:pt idx="7">
                  <c:v>116.61847166666664</c:v>
                </c:pt>
                <c:pt idx="8">
                  <c:v>138.93259785185182</c:v>
                </c:pt>
                <c:pt idx="9">
                  <c:v>140.78334537037037</c:v>
                </c:pt>
                <c:pt idx="10">
                  <c:v>120.34818174074074</c:v>
                </c:pt>
                <c:pt idx="11">
                  <c:v>121.4920089259259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783616"/>
        <c:axId val="5658816"/>
      </c:barChart>
      <c:lineChart>
        <c:grouping val="standard"/>
        <c:varyColors val="0"/>
        <c:ser>
          <c:idx val="1"/>
          <c:order val="1"/>
          <c:tx>
            <c:strRef>
              <c:f>'Sub-Bacia 87'!$R$33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-0.1974386801274958"/>
                  <c:y val="-2.9182886129652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87'!$S$33:$AD$33</c:f>
              <c:numCache>
                <c:formatCode>0.0</c:formatCode>
                <c:ptCount val="12"/>
                <c:pt idx="0">
                  <c:v>127.53027245987653</c:v>
                </c:pt>
                <c:pt idx="1">
                  <c:v>127.53027245987653</c:v>
                </c:pt>
                <c:pt idx="2">
                  <c:v>127.53027245987653</c:v>
                </c:pt>
                <c:pt idx="3">
                  <c:v>127.53027245987653</c:v>
                </c:pt>
                <c:pt idx="4">
                  <c:v>127.53027245987653</c:v>
                </c:pt>
                <c:pt idx="5">
                  <c:v>127.53027245987653</c:v>
                </c:pt>
                <c:pt idx="6">
                  <c:v>127.53027245987653</c:v>
                </c:pt>
                <c:pt idx="7">
                  <c:v>127.53027245987653</c:v>
                </c:pt>
                <c:pt idx="8">
                  <c:v>127.53027245987653</c:v>
                </c:pt>
                <c:pt idx="9">
                  <c:v>127.53027245987653</c:v>
                </c:pt>
                <c:pt idx="10">
                  <c:v>127.53027245987653</c:v>
                </c:pt>
                <c:pt idx="11">
                  <c:v>127.53027245987653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'Sub-Bacia 87'!$R$34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rgbClr val="00B0F0"/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4.2080691124944891E-2"/>
                  <c:y val="-3.2697257360535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rgbClr val="00B0F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87'!$S$34:$AD$34</c:f>
              <c:numCache>
                <c:formatCode>0.0</c:formatCode>
                <c:ptCount val="12"/>
                <c:pt idx="5">
                  <c:v>135.78304917037036</c:v>
                </c:pt>
                <c:pt idx="6">
                  <c:v>135.78304917037036</c:v>
                </c:pt>
                <c:pt idx="7">
                  <c:v>135.78304917037036</c:v>
                </c:pt>
                <c:pt idx="8">
                  <c:v>135.78304917037036</c:v>
                </c:pt>
                <c:pt idx="9">
                  <c:v>135.78304917037036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'Sub-Bacia 87'!$R$35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rgbClr val="FF0000"/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8.4823626740044789E-2"/>
                  <c:y val="3.7738710698459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rgbClr val="FF000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87'!$S$35:$AD$35</c:f>
              <c:numCache>
                <c:formatCode>0.0</c:formatCode>
                <c:ptCount val="12"/>
                <c:pt idx="0">
                  <c:v>121.63543195238096</c:v>
                </c:pt>
                <c:pt idx="1">
                  <c:v>121.63543195238096</c:v>
                </c:pt>
                <c:pt idx="2">
                  <c:v>121.63543195238096</c:v>
                </c:pt>
                <c:pt idx="3">
                  <c:v>121.63543195238096</c:v>
                </c:pt>
                <c:pt idx="4">
                  <c:v>121.63543195238096</c:v>
                </c:pt>
                <c:pt idx="10">
                  <c:v>121.63543195238096</c:v>
                </c:pt>
                <c:pt idx="11">
                  <c:v>121.63543195238096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83616"/>
        <c:axId val="5658816"/>
      </c:lineChart>
      <c:catAx>
        <c:axId val="228783616"/>
        <c:scaling>
          <c:orientation val="minMax"/>
        </c:scaling>
        <c:delete val="0"/>
        <c:axPos val="b"/>
        <c:majorTickMark val="out"/>
        <c:minorTickMark val="none"/>
        <c:tickLblPos val="nextTo"/>
        <c:crossAx val="5658816"/>
        <c:crosses val="autoZero"/>
        <c:auto val="1"/>
        <c:lblAlgn val="ctr"/>
        <c:lblOffset val="100"/>
        <c:noMultiLvlLbl val="0"/>
      </c:catAx>
      <c:valAx>
        <c:axId val="5658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820469915363E-3"/>
              <c:y val="8.1890472118257243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8783616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</a:t>
            </a:r>
            <a:r>
              <a:rPr lang="en-US" sz="1200"/>
              <a:t>87 </a:t>
            </a:r>
          </a:p>
          <a:p>
            <a:pPr>
              <a:defRPr sz="1200"/>
            </a:pPr>
            <a:r>
              <a:rPr lang="en-US" sz="1200"/>
              <a:t>Período: 1977 a 2006  -  Número de Estações: 27</a:t>
            </a:r>
          </a:p>
        </c:rich>
      </c:tx>
      <c:layout>
        <c:manualLayout>
          <c:xMode val="edge"/>
          <c:yMode val="edge"/>
          <c:x val="0.23240056531395115"/>
          <c:y val="2.09726142722725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0802073988396781"/>
          <c:w val="0.88505253674973794"/>
          <c:h val="0.70331720931577768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'Sub-Bacia 87'!$R$31</c:f>
              <c:strCache>
                <c:ptCount val="1"/>
                <c:pt idx="0">
                  <c:v>Máximo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rgbClr val="00B0F0"/>
                </a:gs>
                <a:gs pos="0">
                  <a:srgbClr val="0070C0"/>
                </a:gs>
                <a:gs pos="50000">
                  <a:schemeClr val="accent5">
                    <a:lumMod val="60000"/>
                    <a:lumOff val="40000"/>
                  </a:schemeClr>
                </a:gs>
                <a:gs pos="100000">
                  <a:schemeClr val="accent5">
                    <a:lumMod val="40000"/>
                    <a:lumOff val="6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  <a:ln>
              <a:solidFill>
                <a:srgbClr val="0070C0"/>
              </a:solidFill>
            </a:ln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87'!$S$31:$AD$31</c:f>
              <c:numCache>
                <c:formatCode>0.0</c:formatCode>
                <c:ptCount val="12"/>
                <c:pt idx="0">
                  <c:v>174.07666499999999</c:v>
                </c:pt>
                <c:pt idx="1">
                  <c:v>199.25517199999999</c:v>
                </c:pt>
                <c:pt idx="2">
                  <c:v>163.88275999999999</c:v>
                </c:pt>
                <c:pt idx="3">
                  <c:v>160.313333</c:v>
                </c:pt>
                <c:pt idx="4">
                  <c:v>139.582142</c:v>
                </c:pt>
                <c:pt idx="5">
                  <c:v>166.04666700000001</c:v>
                </c:pt>
                <c:pt idx="6">
                  <c:v>185.120001</c:v>
                </c:pt>
                <c:pt idx="7">
                  <c:v>149.48999900000001</c:v>
                </c:pt>
                <c:pt idx="8">
                  <c:v>167.243334</c:v>
                </c:pt>
                <c:pt idx="9">
                  <c:v>190.76666900000001</c:v>
                </c:pt>
                <c:pt idx="10">
                  <c:v>162.58000000000001</c:v>
                </c:pt>
                <c:pt idx="11">
                  <c:v>160.13666699999999</c:v>
                </c:pt>
              </c:numCache>
            </c:numRef>
          </c:val>
        </c:ser>
        <c:ser>
          <c:idx val="5"/>
          <c:order val="4"/>
          <c:tx>
            <c:strRef>
              <c:f>'Sub-Bacia 87'!$R$30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75000"/>
                  </a:schemeClr>
                </a:gs>
                <a:gs pos="0">
                  <a:schemeClr val="accent6">
                    <a:lumMod val="75000"/>
                  </a:schemeClr>
                </a:gs>
                <a:gs pos="39000">
                  <a:srgbClr val="FFC000"/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87'!$S$30:$AD$30</c:f>
              <c:numCache>
                <c:formatCode>0.0</c:formatCode>
                <c:ptCount val="12"/>
                <c:pt idx="0">
                  <c:v>123.82923107407407</c:v>
                </c:pt>
                <c:pt idx="1">
                  <c:v>131.83876696296298</c:v>
                </c:pt>
                <c:pt idx="2">
                  <c:v>110.7839785185185</c:v>
                </c:pt>
                <c:pt idx="3">
                  <c:v>128.64717144444444</c:v>
                </c:pt>
                <c:pt idx="4">
                  <c:v>114.50868499999999</c:v>
                </c:pt>
                <c:pt idx="5">
                  <c:v>133.40865200000002</c:v>
                </c:pt>
                <c:pt idx="6">
                  <c:v>149.17217896296293</c:v>
                </c:pt>
                <c:pt idx="7">
                  <c:v>116.61847166666664</c:v>
                </c:pt>
                <c:pt idx="8">
                  <c:v>138.93259785185182</c:v>
                </c:pt>
                <c:pt idx="9">
                  <c:v>140.78334537037037</c:v>
                </c:pt>
                <c:pt idx="10">
                  <c:v>120.34818174074074</c:v>
                </c:pt>
                <c:pt idx="11">
                  <c:v>121.4920089259259</c:v>
                </c:pt>
              </c:numCache>
            </c:numRef>
          </c:val>
        </c:ser>
        <c:ser>
          <c:idx val="6"/>
          <c:order val="5"/>
          <c:tx>
            <c:strRef>
              <c:f>'Sub-Bacia 87'!$R$32</c:f>
              <c:strCache>
                <c:ptCount val="1"/>
                <c:pt idx="0">
                  <c:v>Mínimo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60000"/>
                    <a:lumOff val="40000"/>
                  </a:schemeClr>
                </a:gs>
                <a:gs pos="0">
                  <a:srgbClr val="FF0000"/>
                </a:gs>
                <a:gs pos="50000">
                  <a:schemeClr val="accent6">
                    <a:lumMod val="75000"/>
                  </a:schemeClr>
                </a:gs>
                <a:gs pos="100000">
                  <a:srgbClr val="FF0000"/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87'!$S$32:$AD$32</c:f>
              <c:numCache>
                <c:formatCode>0.0</c:formatCode>
                <c:ptCount val="12"/>
                <c:pt idx="0">
                  <c:v>87.416666000000006</c:v>
                </c:pt>
                <c:pt idx="1">
                  <c:v>93.570001000000005</c:v>
                </c:pt>
                <c:pt idx="2">
                  <c:v>87.178571000000005</c:v>
                </c:pt>
                <c:pt idx="3">
                  <c:v>100.096666</c:v>
                </c:pt>
                <c:pt idx="4">
                  <c:v>87.72963</c:v>
                </c:pt>
                <c:pt idx="5">
                  <c:v>105.7</c:v>
                </c:pt>
                <c:pt idx="6">
                  <c:v>106.125</c:v>
                </c:pt>
                <c:pt idx="7">
                  <c:v>90.339286000000001</c:v>
                </c:pt>
                <c:pt idx="8">
                  <c:v>119.827586</c:v>
                </c:pt>
                <c:pt idx="9">
                  <c:v>109.636667</c:v>
                </c:pt>
                <c:pt idx="10">
                  <c:v>97.683333000000005</c:v>
                </c:pt>
                <c:pt idx="11">
                  <c:v>82.976667000000006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756288"/>
        <c:axId val="288703616"/>
      </c:barChart>
      <c:lineChart>
        <c:grouping val="standard"/>
        <c:varyColors val="0"/>
        <c:ser>
          <c:idx val="1"/>
          <c:order val="0"/>
          <c:tx>
            <c:strRef>
              <c:f>'Sub-Bacia 87'!$R$33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-2.0461034718492619E-2"/>
                  <c:y val="-2.1623087208438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87'!$S$33:$AD$33</c:f>
              <c:numCache>
                <c:formatCode>0.0</c:formatCode>
                <c:ptCount val="12"/>
                <c:pt idx="0">
                  <c:v>127.53027245987653</c:v>
                </c:pt>
                <c:pt idx="1">
                  <c:v>127.53027245987653</c:v>
                </c:pt>
                <c:pt idx="2">
                  <c:v>127.53027245987653</c:v>
                </c:pt>
                <c:pt idx="3">
                  <c:v>127.53027245987653</c:v>
                </c:pt>
                <c:pt idx="4">
                  <c:v>127.53027245987653</c:v>
                </c:pt>
                <c:pt idx="5">
                  <c:v>127.53027245987653</c:v>
                </c:pt>
                <c:pt idx="6">
                  <c:v>127.53027245987653</c:v>
                </c:pt>
                <c:pt idx="7">
                  <c:v>127.53027245987653</c:v>
                </c:pt>
                <c:pt idx="8">
                  <c:v>127.53027245987653</c:v>
                </c:pt>
                <c:pt idx="9">
                  <c:v>127.53027245987653</c:v>
                </c:pt>
                <c:pt idx="10">
                  <c:v>127.53027245987653</c:v>
                </c:pt>
                <c:pt idx="11">
                  <c:v>127.53027245987653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'Sub-Bacia 87'!$R$34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chemeClr val="accent6">
                  <a:lumMod val="75000"/>
                </a:schemeClr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2.0760186736917138E-2"/>
                  <c:y val="-1.8649532016045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87'!$S$34:$AD$34</c:f>
              <c:numCache>
                <c:formatCode>0.0</c:formatCode>
                <c:ptCount val="12"/>
                <c:pt idx="5">
                  <c:v>135.78304917037036</c:v>
                </c:pt>
                <c:pt idx="6">
                  <c:v>135.78304917037036</c:v>
                </c:pt>
                <c:pt idx="7">
                  <c:v>135.78304917037036</c:v>
                </c:pt>
                <c:pt idx="8">
                  <c:v>135.78304917037036</c:v>
                </c:pt>
                <c:pt idx="9">
                  <c:v>135.78304917037036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'Sub-Bacia 87'!$R$35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9.5510204783202074E-2"/>
                  <c:y val="2.2230971128608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87'!$S$35:$AD$35</c:f>
              <c:numCache>
                <c:formatCode>0.0</c:formatCode>
                <c:ptCount val="12"/>
                <c:pt idx="0">
                  <c:v>121.63543195238096</c:v>
                </c:pt>
                <c:pt idx="1">
                  <c:v>121.63543195238096</c:v>
                </c:pt>
                <c:pt idx="2">
                  <c:v>121.63543195238096</c:v>
                </c:pt>
                <c:pt idx="3">
                  <c:v>121.63543195238096</c:v>
                </c:pt>
                <c:pt idx="4">
                  <c:v>121.63543195238096</c:v>
                </c:pt>
                <c:pt idx="10">
                  <c:v>121.63543195238096</c:v>
                </c:pt>
                <c:pt idx="11">
                  <c:v>121.63543195238096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756288"/>
        <c:axId val="288703616"/>
      </c:lineChart>
      <c:catAx>
        <c:axId val="287756288"/>
        <c:scaling>
          <c:orientation val="minMax"/>
        </c:scaling>
        <c:delete val="0"/>
        <c:axPos val="b"/>
        <c:majorTickMark val="out"/>
        <c:minorTickMark val="none"/>
        <c:tickLblPos val="nextTo"/>
        <c:crossAx val="288703616"/>
        <c:crosses val="autoZero"/>
        <c:auto val="1"/>
        <c:lblAlgn val="ctr"/>
        <c:lblOffset val="100"/>
        <c:noMultiLvlLbl val="0"/>
      </c:catAx>
      <c:valAx>
        <c:axId val="288703616"/>
        <c:scaling>
          <c:orientation val="minMax"/>
          <c:max val="22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8272606082419E-3"/>
              <c:y val="0.1391908209616212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87756288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Relação Entre a Precipitação Média Anual e a Altitude de 27 Estações Pluviométricas na Sub-Bacia 87</a:t>
            </a:r>
          </a:p>
        </c:rich>
      </c:tx>
      <c:layout>
        <c:manualLayout>
          <c:xMode val="edge"/>
          <c:yMode val="edge"/>
          <c:x val="0.13280243055555555"/>
          <c:y val="1.70221207149826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44427083333334"/>
          <c:y val="0.15014368278272805"/>
          <c:w val="0.83451545138888894"/>
          <c:h val="0.720312349213497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</c:spPr>
          <c:marker>
            <c:spPr>
              <a:noFill/>
              <a:ln w="22225" cmpd="dbl">
                <a:solidFill>
                  <a:srgbClr val="00B0F0"/>
                </a:solidFill>
              </a:ln>
              <a:effectLst>
                <a:glow rad="1016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trendline>
            <c:spPr>
              <a:ln w="25400" cap="flat" cmpd="sng" algn="ctr">
                <a:solidFill>
                  <a:schemeClr val="dk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rendlineType val="linear"/>
            <c:dispRSqr val="1"/>
            <c:dispEq val="1"/>
            <c:trendlineLbl>
              <c:layout>
                <c:manualLayout>
                  <c:x val="-0.16932559800778094"/>
                  <c:y val="-0.22681453126172785"/>
                </c:manualLayout>
              </c:layout>
              <c:numFmt formatCode="General" sourceLinked="0"/>
            </c:trendlineLbl>
          </c:trendline>
          <c:xVal>
            <c:numRef>
              <c:f>'Sub-Bacia 87'!$AW$2:$AW$28</c:f>
              <c:numCache>
                <c:formatCode>General</c:formatCode>
                <c:ptCount val="27"/>
                <c:pt idx="0">
                  <c:v>121</c:v>
                </c:pt>
                <c:pt idx="1">
                  <c:v>49</c:v>
                </c:pt>
                <c:pt idx="2">
                  <c:v>417</c:v>
                </c:pt>
                <c:pt idx="3">
                  <c:v>252</c:v>
                </c:pt>
                <c:pt idx="4">
                  <c:v>329</c:v>
                </c:pt>
                <c:pt idx="5">
                  <c:v>51</c:v>
                </c:pt>
                <c:pt idx="6">
                  <c:v>10</c:v>
                </c:pt>
                <c:pt idx="7">
                  <c:v>116</c:v>
                </c:pt>
                <c:pt idx="8">
                  <c:v>281</c:v>
                </c:pt>
                <c:pt idx="9">
                  <c:v>311</c:v>
                </c:pt>
                <c:pt idx="10">
                  <c:v>9</c:v>
                </c:pt>
                <c:pt idx="11">
                  <c:v>15</c:v>
                </c:pt>
                <c:pt idx="12">
                  <c:v>92</c:v>
                </c:pt>
                <c:pt idx="13">
                  <c:v>358</c:v>
                </c:pt>
                <c:pt idx="14">
                  <c:v>697</c:v>
                </c:pt>
                <c:pt idx="15">
                  <c:v>888</c:v>
                </c:pt>
                <c:pt idx="16">
                  <c:v>56</c:v>
                </c:pt>
                <c:pt idx="17">
                  <c:v>110</c:v>
                </c:pt>
                <c:pt idx="18">
                  <c:v>66</c:v>
                </c:pt>
                <c:pt idx="19">
                  <c:v>14</c:v>
                </c:pt>
                <c:pt idx="20">
                  <c:v>66</c:v>
                </c:pt>
                <c:pt idx="21">
                  <c:v>18</c:v>
                </c:pt>
                <c:pt idx="22">
                  <c:v>137</c:v>
                </c:pt>
                <c:pt idx="23">
                  <c:v>92</c:v>
                </c:pt>
                <c:pt idx="24">
                  <c:v>6</c:v>
                </c:pt>
                <c:pt idx="25">
                  <c:v>35</c:v>
                </c:pt>
                <c:pt idx="26">
                  <c:v>776</c:v>
                </c:pt>
              </c:numCache>
            </c:numRef>
          </c:xVal>
          <c:yVal>
            <c:numRef>
              <c:f>'Sub-Bacia 87'!$AE$2:$AE$28</c:f>
              <c:numCache>
                <c:formatCode>General</c:formatCode>
                <c:ptCount val="27"/>
                <c:pt idx="0">
                  <c:v>1601.723334</c:v>
                </c:pt>
                <c:pt idx="1">
                  <c:v>1349.9799969999999</c:v>
                </c:pt>
                <c:pt idx="2">
                  <c:v>1523.861247</c:v>
                </c:pt>
                <c:pt idx="3">
                  <c:v>1437.279998</c:v>
                </c:pt>
                <c:pt idx="4">
                  <c:v>1493.829999</c:v>
                </c:pt>
                <c:pt idx="5">
                  <c:v>1494.3112630000001</c:v>
                </c:pt>
                <c:pt idx="6">
                  <c:v>1341.2400009999999</c:v>
                </c:pt>
                <c:pt idx="7">
                  <c:v>1649.3566699999999</c:v>
                </c:pt>
                <c:pt idx="8">
                  <c:v>1447.7700010000001</c:v>
                </c:pt>
                <c:pt idx="9">
                  <c:v>1556.7299989999999</c:v>
                </c:pt>
                <c:pt idx="10">
                  <c:v>1382.1187399999999</c:v>
                </c:pt>
                <c:pt idx="11">
                  <c:v>1552.843333</c:v>
                </c:pt>
                <c:pt idx="12">
                  <c:v>1628.8033339999999</c:v>
                </c:pt>
                <c:pt idx="13">
                  <c:v>1383.1498730000001</c:v>
                </c:pt>
                <c:pt idx="14">
                  <c:v>1549.476666</c:v>
                </c:pt>
                <c:pt idx="15">
                  <c:v>1709.4466649999999</c:v>
                </c:pt>
                <c:pt idx="16">
                  <c:v>1410.0022799999999</c:v>
                </c:pt>
                <c:pt idx="17">
                  <c:v>1385.499996</c:v>
                </c:pt>
                <c:pt idx="18">
                  <c:v>1669.9241340000001</c:v>
                </c:pt>
                <c:pt idx="19">
                  <c:v>1762.474729</c:v>
                </c:pt>
                <c:pt idx="20">
                  <c:v>1738.5466699999999</c:v>
                </c:pt>
                <c:pt idx="21">
                  <c:v>1477.3033359999999</c:v>
                </c:pt>
                <c:pt idx="22">
                  <c:v>1746.003336</c:v>
                </c:pt>
                <c:pt idx="23">
                  <c:v>1501.3066630000001</c:v>
                </c:pt>
                <c:pt idx="24">
                  <c:v>1248.9733329999999</c:v>
                </c:pt>
                <c:pt idx="25">
                  <c:v>1336.589342</c:v>
                </c:pt>
                <c:pt idx="26">
                  <c:v>1941.2633390000001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704768"/>
        <c:axId val="288705344"/>
      </c:scatterChart>
      <c:valAx>
        <c:axId val="288704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Altitude (m)</a:t>
                </a:r>
              </a:p>
            </c:rich>
          </c:tx>
          <c:layout>
            <c:manualLayout>
              <c:xMode val="edge"/>
              <c:yMode val="edge"/>
              <c:x val="0.47092459203479442"/>
              <c:y val="0.945529213712055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88705344"/>
        <c:crosses val="autoZero"/>
        <c:crossBetween val="midCat"/>
      </c:valAx>
      <c:valAx>
        <c:axId val="288705344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88704768"/>
        <c:crosses val="autoZero"/>
        <c:crossBetween val="midCat"/>
        <c:majorUnit val="2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88</a:t>
            </a:r>
            <a:r>
              <a:rPr lang="en-US" sz="1200"/>
              <a:t> </a:t>
            </a:r>
          </a:p>
          <a:p>
            <a:pPr>
              <a:defRPr sz="1200"/>
            </a:pPr>
            <a:r>
              <a:rPr lang="en-US" sz="1200"/>
              <a:t>Período: 1977 a 2006  -  Número de Estações: 14</a:t>
            </a:r>
          </a:p>
        </c:rich>
      </c:tx>
      <c:layout>
        <c:manualLayout>
          <c:xMode val="edge"/>
          <c:yMode val="edge"/>
          <c:x val="0.21930719056157585"/>
          <c:y val="2.09725100151954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3002295505141065"/>
          <c:w val="0.88505253674973794"/>
          <c:h val="0.681314934643070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'Sub-Bacia 88'!$R$17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cat>
            <c:strRef>
              <c:f>'[1]Pantanal do MS'!$B$21:$M$21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88'!$S$17:$AD$17</c:f>
              <c:numCache>
                <c:formatCode>0.0</c:formatCode>
                <c:ptCount val="12"/>
                <c:pt idx="0">
                  <c:v>114.26112207142857</c:v>
                </c:pt>
                <c:pt idx="1">
                  <c:v>141.15726514285711</c:v>
                </c:pt>
                <c:pt idx="2">
                  <c:v>112.99001007142856</c:v>
                </c:pt>
                <c:pt idx="3">
                  <c:v>143.26407757142857</c:v>
                </c:pt>
                <c:pt idx="4">
                  <c:v>123.23434057142856</c:v>
                </c:pt>
                <c:pt idx="5">
                  <c:v>121.09712885714285</c:v>
                </c:pt>
                <c:pt idx="6">
                  <c:v>143.39998</c:v>
                </c:pt>
                <c:pt idx="7">
                  <c:v>109.51795107142857</c:v>
                </c:pt>
                <c:pt idx="8">
                  <c:v>134.87924221428574</c:v>
                </c:pt>
                <c:pt idx="9">
                  <c:v>123.6099067857143</c:v>
                </c:pt>
                <c:pt idx="10">
                  <c:v>112.23715835714286</c:v>
                </c:pt>
                <c:pt idx="11">
                  <c:v>102.57920671428572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759360"/>
        <c:axId val="288708224"/>
      </c:barChart>
      <c:lineChart>
        <c:grouping val="standard"/>
        <c:varyColors val="0"/>
        <c:ser>
          <c:idx val="1"/>
          <c:order val="1"/>
          <c:tx>
            <c:strRef>
              <c:f>'Sub-Bacia 88'!$R$20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-0.17364940165282894"/>
                  <c:y val="-2.4767894112245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88'!$S$20:$AD$20</c:f>
              <c:numCache>
                <c:formatCode>0.0</c:formatCode>
                <c:ptCount val="12"/>
                <c:pt idx="0">
                  <c:v>123.5189491190476</c:v>
                </c:pt>
                <c:pt idx="1">
                  <c:v>123.5189491190476</c:v>
                </c:pt>
                <c:pt idx="2">
                  <c:v>123.5189491190476</c:v>
                </c:pt>
                <c:pt idx="3">
                  <c:v>123.5189491190476</c:v>
                </c:pt>
                <c:pt idx="4">
                  <c:v>123.5189491190476</c:v>
                </c:pt>
                <c:pt idx="5">
                  <c:v>123.5189491190476</c:v>
                </c:pt>
                <c:pt idx="6">
                  <c:v>123.5189491190476</c:v>
                </c:pt>
                <c:pt idx="7">
                  <c:v>123.5189491190476</c:v>
                </c:pt>
                <c:pt idx="8">
                  <c:v>123.5189491190476</c:v>
                </c:pt>
                <c:pt idx="9">
                  <c:v>123.5189491190476</c:v>
                </c:pt>
                <c:pt idx="10">
                  <c:v>123.5189491190476</c:v>
                </c:pt>
                <c:pt idx="11">
                  <c:v>123.5189491190476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'Sub-Bacia 88'!$R$21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rgbClr val="00B0F0"/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4.8404954282675369E-2"/>
                  <c:y val="-2.388176684526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rgbClr val="00B0F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88'!$S$21:$AD$21</c:f>
              <c:numCache>
                <c:formatCode>0.0</c:formatCode>
                <c:ptCount val="12"/>
                <c:pt idx="3">
                  <c:v>132.74888175000001</c:v>
                </c:pt>
                <c:pt idx="4">
                  <c:v>132.74888175000001</c:v>
                </c:pt>
                <c:pt idx="5">
                  <c:v>132.74888175000001</c:v>
                </c:pt>
                <c:pt idx="6">
                  <c:v>132.74888175000001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'Sub-Bacia 88'!$R$22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rgbClr val="FF0000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1.9785842158119273E-2"/>
                  <c:y val="-2.3881915750630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elete val="1"/>
            </c:dLbl>
            <c:dLbl>
              <c:idx val="8"/>
              <c:layout>
                <c:manualLayout>
                  <c:x val="-0.27646045433475602"/>
                  <c:y val="-9.5709570957095716E-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solidFill>
                          <a:srgbClr val="00B0F0"/>
                        </a:solidFill>
                      </a:defRPr>
                    </a:pPr>
                    <a:r>
                      <a:rPr lang="en-US">
                        <a:solidFill>
                          <a:srgbClr val="00B0F0"/>
                        </a:solidFill>
                      </a:rPr>
                      <a:t>132,7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4.2702060566174385E-2"/>
                  <c:y val="3.1903190319031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rgbClr val="FF000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'Sub-Bacia 88'!$S$22:$AD$22</c:f>
              <c:numCache>
                <c:formatCode>0.0</c:formatCode>
                <c:ptCount val="12"/>
                <c:pt idx="0">
                  <c:v>118.90398280357145</c:v>
                </c:pt>
                <c:pt idx="1">
                  <c:v>118.90398280357145</c:v>
                </c:pt>
                <c:pt idx="2">
                  <c:v>118.90398280357145</c:v>
                </c:pt>
                <c:pt idx="7">
                  <c:v>118.90398280357145</c:v>
                </c:pt>
                <c:pt idx="8">
                  <c:v>118.90398280357145</c:v>
                </c:pt>
                <c:pt idx="9">
                  <c:v>118.90398280357145</c:v>
                </c:pt>
                <c:pt idx="10">
                  <c:v>118.90398280357145</c:v>
                </c:pt>
                <c:pt idx="11">
                  <c:v>118.90398280357145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759360"/>
        <c:axId val="288708224"/>
      </c:lineChart>
      <c:catAx>
        <c:axId val="287759360"/>
        <c:scaling>
          <c:orientation val="minMax"/>
        </c:scaling>
        <c:delete val="0"/>
        <c:axPos val="b"/>
        <c:majorTickMark val="out"/>
        <c:minorTickMark val="none"/>
        <c:tickLblPos val="nextTo"/>
        <c:crossAx val="288708224"/>
        <c:crosses val="autoZero"/>
        <c:auto val="1"/>
        <c:lblAlgn val="ctr"/>
        <c:lblOffset val="100"/>
        <c:noMultiLvlLbl val="0"/>
      </c:catAx>
      <c:valAx>
        <c:axId val="288708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820469915363E-3"/>
              <c:y val="8.638548894259504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87759360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</a:t>
            </a:r>
            <a:r>
              <a:rPr lang="en-US" sz="1200"/>
              <a:t>71 </a:t>
            </a:r>
          </a:p>
          <a:p>
            <a:pPr>
              <a:defRPr sz="1200"/>
            </a:pPr>
            <a:r>
              <a:rPr lang="en-US" sz="1200"/>
              <a:t>Período: 1977 a 2006  -  Número de Estações: 8</a:t>
            </a:r>
          </a:p>
        </c:rich>
      </c:tx>
      <c:layout>
        <c:manualLayout>
          <c:xMode val="edge"/>
          <c:yMode val="edge"/>
          <c:x val="0.23240056531395115"/>
          <c:y val="2.09726142722725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0802073988396781"/>
          <c:w val="0.88505253674973794"/>
          <c:h val="0.70331720931577768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'Sub-Bacia 71'!$R$12</c:f>
              <c:strCache>
                <c:ptCount val="1"/>
                <c:pt idx="0">
                  <c:v>Máximo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rgbClr val="00B0F0"/>
                </a:gs>
                <a:gs pos="0">
                  <a:srgbClr val="0070C0"/>
                </a:gs>
                <a:gs pos="50000">
                  <a:schemeClr val="accent5">
                    <a:lumMod val="60000"/>
                    <a:lumOff val="40000"/>
                  </a:schemeClr>
                </a:gs>
                <a:gs pos="100000">
                  <a:schemeClr val="accent5">
                    <a:lumMod val="40000"/>
                    <a:lumOff val="6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  <a:ln>
              <a:solidFill>
                <a:srgbClr val="0070C0"/>
              </a:solidFill>
            </a:ln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71'!$S$12:$AD$12</c:f>
              <c:numCache>
                <c:formatCode>0.0</c:formatCode>
                <c:ptCount val="12"/>
                <c:pt idx="0">
                  <c:v>176.94</c:v>
                </c:pt>
                <c:pt idx="1">
                  <c:v>164.10344900000001</c:v>
                </c:pt>
                <c:pt idx="2">
                  <c:v>120.34</c:v>
                </c:pt>
                <c:pt idx="3">
                  <c:v>121.69</c:v>
                </c:pt>
                <c:pt idx="4">
                  <c:v>129.63999899999999</c:v>
                </c:pt>
                <c:pt idx="5">
                  <c:v>116.74</c:v>
                </c:pt>
                <c:pt idx="6">
                  <c:v>161.75862000000001</c:v>
                </c:pt>
                <c:pt idx="7">
                  <c:v>123.923334</c:v>
                </c:pt>
                <c:pt idx="8">
                  <c:v>161.63792900000001</c:v>
                </c:pt>
                <c:pt idx="9">
                  <c:v>192.91</c:v>
                </c:pt>
                <c:pt idx="10">
                  <c:v>142.16896600000001</c:v>
                </c:pt>
                <c:pt idx="11">
                  <c:v>159.70999800000001</c:v>
                </c:pt>
              </c:numCache>
            </c:numRef>
          </c:val>
        </c:ser>
        <c:ser>
          <c:idx val="5"/>
          <c:order val="4"/>
          <c:tx>
            <c:strRef>
              <c:f>'Sub-Bacia 71'!$R$11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75000"/>
                  </a:schemeClr>
                </a:gs>
                <a:gs pos="0">
                  <a:schemeClr val="accent6">
                    <a:lumMod val="75000"/>
                  </a:schemeClr>
                </a:gs>
                <a:gs pos="39000">
                  <a:srgbClr val="FFC000"/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71'!$S$11:$AD$11</c:f>
              <c:numCache>
                <c:formatCode>0.0</c:formatCode>
                <c:ptCount val="12"/>
                <c:pt idx="0">
                  <c:v>161.27875025</c:v>
                </c:pt>
                <c:pt idx="1">
                  <c:v>157.40076187500003</c:v>
                </c:pt>
                <c:pt idx="2">
                  <c:v>109.713750125</c:v>
                </c:pt>
                <c:pt idx="3">
                  <c:v>111.68405175000001</c:v>
                </c:pt>
                <c:pt idx="4">
                  <c:v>121.8604165</c:v>
                </c:pt>
                <c:pt idx="5">
                  <c:v>110.79708350000001</c:v>
                </c:pt>
                <c:pt idx="6">
                  <c:v>146.25675262499999</c:v>
                </c:pt>
                <c:pt idx="7">
                  <c:v>113.66354862500002</c:v>
                </c:pt>
                <c:pt idx="8">
                  <c:v>145.93140775000001</c:v>
                </c:pt>
                <c:pt idx="9">
                  <c:v>175.12377900000001</c:v>
                </c:pt>
                <c:pt idx="10">
                  <c:v>137.206537</c:v>
                </c:pt>
                <c:pt idx="11">
                  <c:v>146.08351962500001</c:v>
                </c:pt>
              </c:numCache>
            </c:numRef>
          </c:val>
        </c:ser>
        <c:ser>
          <c:idx val="6"/>
          <c:order val="5"/>
          <c:tx>
            <c:strRef>
              <c:f>'Sub-Bacia 71'!$R$13</c:f>
              <c:strCache>
                <c:ptCount val="1"/>
                <c:pt idx="0">
                  <c:v>Mínimo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60000"/>
                    <a:lumOff val="40000"/>
                  </a:schemeClr>
                </a:gs>
                <a:gs pos="0">
                  <a:srgbClr val="FF0000"/>
                </a:gs>
                <a:gs pos="50000">
                  <a:schemeClr val="accent6">
                    <a:lumMod val="75000"/>
                  </a:schemeClr>
                </a:gs>
                <a:gs pos="100000">
                  <a:srgbClr val="FF0000"/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71'!$S$13:$AD$13</c:f>
              <c:numCache>
                <c:formatCode>0.0</c:formatCode>
                <c:ptCount val="12"/>
                <c:pt idx="0">
                  <c:v>151.41666699999999</c:v>
                </c:pt>
                <c:pt idx="1">
                  <c:v>142.86666700000001</c:v>
                </c:pt>
                <c:pt idx="2">
                  <c:v>104.35333300000001</c:v>
                </c:pt>
                <c:pt idx="3">
                  <c:v>98.024137999999994</c:v>
                </c:pt>
                <c:pt idx="4">
                  <c:v>104.84137800000001</c:v>
                </c:pt>
                <c:pt idx="5">
                  <c:v>99.003448000000006</c:v>
                </c:pt>
                <c:pt idx="6">
                  <c:v>137.20666600000001</c:v>
                </c:pt>
                <c:pt idx="7">
                  <c:v>108.54</c:v>
                </c:pt>
                <c:pt idx="8">
                  <c:v>139.936667</c:v>
                </c:pt>
                <c:pt idx="9">
                  <c:v>142.843333</c:v>
                </c:pt>
                <c:pt idx="10">
                  <c:v>126.363332</c:v>
                </c:pt>
                <c:pt idx="11">
                  <c:v>126.644828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068608"/>
        <c:axId val="269866048"/>
      </c:barChart>
      <c:lineChart>
        <c:grouping val="standard"/>
        <c:varyColors val="0"/>
        <c:ser>
          <c:idx val="1"/>
          <c:order val="0"/>
          <c:tx>
            <c:strRef>
              <c:f>'Sub-Bacia 71'!$R$14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3.7921918176069574E-2"/>
                  <c:y val="-2.476778560574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71'!$S$14:$AD$14</c:f>
              <c:numCache>
                <c:formatCode>0.0</c:formatCode>
                <c:ptCount val="12"/>
                <c:pt idx="0">
                  <c:v>136.41669655208335</c:v>
                </c:pt>
                <c:pt idx="1">
                  <c:v>136.41669655208335</c:v>
                </c:pt>
                <c:pt idx="2">
                  <c:v>136.41669655208335</c:v>
                </c:pt>
                <c:pt idx="3">
                  <c:v>136.41669655208335</c:v>
                </c:pt>
                <c:pt idx="4">
                  <c:v>136.41669655208335</c:v>
                </c:pt>
                <c:pt idx="5">
                  <c:v>136.41669655208335</c:v>
                </c:pt>
                <c:pt idx="6">
                  <c:v>136.41669655208335</c:v>
                </c:pt>
                <c:pt idx="7">
                  <c:v>136.41669655208335</c:v>
                </c:pt>
                <c:pt idx="8">
                  <c:v>136.41669655208335</c:v>
                </c:pt>
                <c:pt idx="9">
                  <c:v>136.41669655208335</c:v>
                </c:pt>
                <c:pt idx="10">
                  <c:v>136.41669655208335</c:v>
                </c:pt>
                <c:pt idx="11">
                  <c:v>136.41669655208335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'Sub-Bacia 71'!$R$15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chemeClr val="accent6">
                  <a:lumMod val="75000"/>
                </a:schemeClr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7"/>
              <c:layout>
                <c:manualLayout>
                  <c:x val="-5.0587179057609614E-2"/>
                  <c:y val="-2.1794186104095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71'!$S$15:$AD$15</c:f>
              <c:numCache>
                <c:formatCode>0.0</c:formatCode>
                <c:ptCount val="12"/>
                <c:pt idx="0">
                  <c:v>147.86813209375001</c:v>
                </c:pt>
                <c:pt idx="1">
                  <c:v>147.86813209375001</c:v>
                </c:pt>
                <c:pt idx="6">
                  <c:v>147.86813209375001</c:v>
                </c:pt>
                <c:pt idx="7">
                  <c:v>147.86813209375001</c:v>
                </c:pt>
                <c:pt idx="8">
                  <c:v>147.86813209375001</c:v>
                </c:pt>
                <c:pt idx="9">
                  <c:v>147.86813209375001</c:v>
                </c:pt>
                <c:pt idx="10">
                  <c:v>147.86813209375001</c:v>
                </c:pt>
                <c:pt idx="11">
                  <c:v>147.86813209375001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'Sub-Bacia 71'!$R$16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1.9273941002873784E-2"/>
                  <c:y val="-1.8649532016045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71'!$S$16:$AD$16</c:f>
              <c:numCache>
                <c:formatCode>0.0</c:formatCode>
                <c:ptCount val="12"/>
                <c:pt idx="2">
                  <c:v>113.51382546875001</c:v>
                </c:pt>
                <c:pt idx="3">
                  <c:v>113.51382546875001</c:v>
                </c:pt>
                <c:pt idx="4">
                  <c:v>113.51382546875001</c:v>
                </c:pt>
                <c:pt idx="5">
                  <c:v>113.51382546875001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068608"/>
        <c:axId val="269866048"/>
      </c:lineChart>
      <c:catAx>
        <c:axId val="272068608"/>
        <c:scaling>
          <c:orientation val="minMax"/>
        </c:scaling>
        <c:delete val="0"/>
        <c:axPos val="b"/>
        <c:majorTickMark val="out"/>
        <c:minorTickMark val="none"/>
        <c:tickLblPos val="nextTo"/>
        <c:crossAx val="269866048"/>
        <c:crosses val="autoZero"/>
        <c:auto val="1"/>
        <c:lblAlgn val="ctr"/>
        <c:lblOffset val="100"/>
        <c:noMultiLvlLbl val="0"/>
      </c:catAx>
      <c:valAx>
        <c:axId val="269866048"/>
        <c:scaling>
          <c:orientation val="minMax"/>
          <c:max val="22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8272606082419E-3"/>
              <c:y val="0.1391908209616212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72068608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</a:t>
            </a:r>
            <a:r>
              <a:rPr lang="en-US" sz="1200"/>
              <a:t>88 </a:t>
            </a:r>
          </a:p>
          <a:p>
            <a:pPr>
              <a:defRPr sz="1200"/>
            </a:pPr>
            <a:r>
              <a:rPr lang="en-US" sz="1200"/>
              <a:t>Período: 1977 a 2006  -  Número de Estações: 14</a:t>
            </a:r>
          </a:p>
        </c:rich>
      </c:tx>
      <c:layout>
        <c:manualLayout>
          <c:xMode val="edge"/>
          <c:yMode val="edge"/>
          <c:x val="0.23240056531395115"/>
          <c:y val="2.09726142722725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0802073988396781"/>
          <c:w val="0.88505253674973794"/>
          <c:h val="0.70331720931577768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'Sub-Bacia 88'!$R$18</c:f>
              <c:strCache>
                <c:ptCount val="1"/>
                <c:pt idx="0">
                  <c:v>Máximo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rgbClr val="00B0F0"/>
                </a:gs>
                <a:gs pos="0">
                  <a:srgbClr val="0070C0"/>
                </a:gs>
                <a:gs pos="50000">
                  <a:schemeClr val="accent5">
                    <a:lumMod val="60000"/>
                    <a:lumOff val="40000"/>
                  </a:schemeClr>
                </a:gs>
                <a:gs pos="100000">
                  <a:schemeClr val="accent5">
                    <a:lumMod val="40000"/>
                    <a:lumOff val="6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  <a:ln>
              <a:solidFill>
                <a:srgbClr val="0070C0"/>
              </a:solidFill>
            </a:ln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88'!$S$18:$AD$18</c:f>
              <c:numCache>
                <c:formatCode>0.0</c:formatCode>
                <c:ptCount val="12"/>
                <c:pt idx="0">
                  <c:v>156.63333399999999</c:v>
                </c:pt>
                <c:pt idx="1">
                  <c:v>153.810002</c:v>
                </c:pt>
                <c:pt idx="2">
                  <c:v>128.03</c:v>
                </c:pt>
                <c:pt idx="3">
                  <c:v>170.47333399999999</c:v>
                </c:pt>
                <c:pt idx="4">
                  <c:v>148.58000000000001</c:v>
                </c:pt>
                <c:pt idx="5">
                  <c:v>154.83000000000001</c:v>
                </c:pt>
                <c:pt idx="6">
                  <c:v>185.05000100000001</c:v>
                </c:pt>
                <c:pt idx="7">
                  <c:v>130.94</c:v>
                </c:pt>
                <c:pt idx="8">
                  <c:v>179.76999900000001</c:v>
                </c:pt>
                <c:pt idx="9">
                  <c:v>152.680001</c:v>
                </c:pt>
                <c:pt idx="10">
                  <c:v>137.406666</c:v>
                </c:pt>
                <c:pt idx="11">
                  <c:v>132.53</c:v>
                </c:pt>
              </c:numCache>
            </c:numRef>
          </c:val>
        </c:ser>
        <c:ser>
          <c:idx val="5"/>
          <c:order val="4"/>
          <c:tx>
            <c:strRef>
              <c:f>'Sub-Bacia 88'!$R$17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75000"/>
                  </a:schemeClr>
                </a:gs>
                <a:gs pos="0">
                  <a:schemeClr val="accent6">
                    <a:lumMod val="75000"/>
                  </a:schemeClr>
                </a:gs>
                <a:gs pos="39000">
                  <a:srgbClr val="FFC000"/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88'!$S$17:$AD$17</c:f>
              <c:numCache>
                <c:formatCode>0.0</c:formatCode>
                <c:ptCount val="12"/>
                <c:pt idx="0">
                  <c:v>114.26112207142857</c:v>
                </c:pt>
                <c:pt idx="1">
                  <c:v>141.15726514285711</c:v>
                </c:pt>
                <c:pt idx="2">
                  <c:v>112.99001007142856</c:v>
                </c:pt>
                <c:pt idx="3">
                  <c:v>143.26407757142857</c:v>
                </c:pt>
                <c:pt idx="4">
                  <c:v>123.23434057142856</c:v>
                </c:pt>
                <c:pt idx="5">
                  <c:v>121.09712885714285</c:v>
                </c:pt>
                <c:pt idx="6">
                  <c:v>143.39998</c:v>
                </c:pt>
                <c:pt idx="7">
                  <c:v>109.51795107142857</c:v>
                </c:pt>
                <c:pt idx="8">
                  <c:v>134.87924221428574</c:v>
                </c:pt>
                <c:pt idx="9">
                  <c:v>123.6099067857143</c:v>
                </c:pt>
                <c:pt idx="10">
                  <c:v>112.23715835714286</c:v>
                </c:pt>
                <c:pt idx="11">
                  <c:v>102.57920671428572</c:v>
                </c:pt>
              </c:numCache>
            </c:numRef>
          </c:val>
        </c:ser>
        <c:ser>
          <c:idx val="6"/>
          <c:order val="5"/>
          <c:tx>
            <c:strRef>
              <c:f>'Sub-Bacia 88'!$R$19</c:f>
              <c:strCache>
                <c:ptCount val="1"/>
                <c:pt idx="0">
                  <c:v>Mínimo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60000"/>
                    <a:lumOff val="40000"/>
                  </a:schemeClr>
                </a:gs>
                <a:gs pos="0">
                  <a:srgbClr val="FF0000"/>
                </a:gs>
                <a:gs pos="50000">
                  <a:schemeClr val="accent6">
                    <a:lumMod val="75000"/>
                  </a:schemeClr>
                </a:gs>
                <a:gs pos="100000">
                  <a:srgbClr val="FF0000"/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88'!$S$19:$AD$19</c:f>
              <c:numCache>
                <c:formatCode>0.0</c:formatCode>
                <c:ptCount val="12"/>
                <c:pt idx="0">
                  <c:v>95.023332999999994</c:v>
                </c:pt>
                <c:pt idx="1">
                  <c:v>129.38620599999999</c:v>
                </c:pt>
                <c:pt idx="2">
                  <c:v>101.33333399999999</c:v>
                </c:pt>
                <c:pt idx="3">
                  <c:v>120.58</c:v>
                </c:pt>
                <c:pt idx="4">
                  <c:v>107.359999</c:v>
                </c:pt>
                <c:pt idx="5">
                  <c:v>108.120001</c:v>
                </c:pt>
                <c:pt idx="6">
                  <c:v>128.85172499999999</c:v>
                </c:pt>
                <c:pt idx="7">
                  <c:v>97.086207000000002</c:v>
                </c:pt>
                <c:pt idx="8">
                  <c:v>120.575863</c:v>
                </c:pt>
                <c:pt idx="9">
                  <c:v>110.41000099999999</c:v>
                </c:pt>
                <c:pt idx="10">
                  <c:v>86.666667000000004</c:v>
                </c:pt>
                <c:pt idx="11">
                  <c:v>83.233333999999999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522112"/>
        <c:axId val="288923648"/>
      </c:barChart>
      <c:lineChart>
        <c:grouping val="standard"/>
        <c:varyColors val="0"/>
        <c:ser>
          <c:idx val="1"/>
          <c:order val="0"/>
          <c:tx>
            <c:strRef>
              <c:f>'Sub-Bacia 88'!$R$20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-0.16671748718600998"/>
                  <c:y val="-2.4767741296488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88'!$S$20:$AD$20</c:f>
              <c:numCache>
                <c:formatCode>0.0</c:formatCode>
                <c:ptCount val="12"/>
                <c:pt idx="0">
                  <c:v>123.5189491190476</c:v>
                </c:pt>
                <c:pt idx="1">
                  <c:v>123.5189491190476</c:v>
                </c:pt>
                <c:pt idx="2">
                  <c:v>123.5189491190476</c:v>
                </c:pt>
                <c:pt idx="3">
                  <c:v>123.5189491190476</c:v>
                </c:pt>
                <c:pt idx="4">
                  <c:v>123.5189491190476</c:v>
                </c:pt>
                <c:pt idx="5">
                  <c:v>123.5189491190476</c:v>
                </c:pt>
                <c:pt idx="6">
                  <c:v>123.5189491190476</c:v>
                </c:pt>
                <c:pt idx="7">
                  <c:v>123.5189491190476</c:v>
                </c:pt>
                <c:pt idx="8">
                  <c:v>123.5189491190476</c:v>
                </c:pt>
                <c:pt idx="9">
                  <c:v>123.5189491190476</c:v>
                </c:pt>
                <c:pt idx="10">
                  <c:v>123.5189491190476</c:v>
                </c:pt>
                <c:pt idx="11">
                  <c:v>123.5189491190476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'Sub-Bacia 88'!$R$21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chemeClr val="accent6">
                  <a:lumMod val="75000"/>
                </a:schemeClr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9.1212121316378972E-2"/>
                  <c:y val="-3.0660377358490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8394736208846473E-2"/>
                  <c:y val="-1.8649532016045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88'!$S$21:$AD$21</c:f>
              <c:numCache>
                <c:formatCode>0.0</c:formatCode>
                <c:ptCount val="12"/>
                <c:pt idx="3">
                  <c:v>132.74888175000001</c:v>
                </c:pt>
                <c:pt idx="4">
                  <c:v>132.74888175000001</c:v>
                </c:pt>
                <c:pt idx="5">
                  <c:v>132.74888175000001</c:v>
                </c:pt>
                <c:pt idx="6">
                  <c:v>132.74888175000001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'Sub-Bacia 88'!$R$22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5.1416645650907658E-2"/>
                  <c:y val="2.90880503144654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88'!$S$22:$AD$22</c:f>
              <c:numCache>
                <c:formatCode>0.0</c:formatCode>
                <c:ptCount val="12"/>
                <c:pt idx="0">
                  <c:v>118.90398280357145</c:v>
                </c:pt>
                <c:pt idx="1">
                  <c:v>118.90398280357145</c:v>
                </c:pt>
                <c:pt idx="2">
                  <c:v>118.90398280357145</c:v>
                </c:pt>
                <c:pt idx="7">
                  <c:v>118.90398280357145</c:v>
                </c:pt>
                <c:pt idx="8">
                  <c:v>118.90398280357145</c:v>
                </c:pt>
                <c:pt idx="9">
                  <c:v>118.90398280357145</c:v>
                </c:pt>
                <c:pt idx="10">
                  <c:v>118.90398280357145</c:v>
                </c:pt>
                <c:pt idx="11">
                  <c:v>118.90398280357145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522112"/>
        <c:axId val="288923648"/>
      </c:lineChart>
      <c:catAx>
        <c:axId val="282522112"/>
        <c:scaling>
          <c:orientation val="minMax"/>
        </c:scaling>
        <c:delete val="0"/>
        <c:axPos val="b"/>
        <c:majorTickMark val="out"/>
        <c:minorTickMark val="none"/>
        <c:tickLblPos val="nextTo"/>
        <c:crossAx val="288923648"/>
        <c:crosses val="autoZero"/>
        <c:auto val="1"/>
        <c:lblAlgn val="ctr"/>
        <c:lblOffset val="100"/>
        <c:noMultiLvlLbl val="0"/>
      </c:catAx>
      <c:valAx>
        <c:axId val="288923648"/>
        <c:scaling>
          <c:orientation val="minMax"/>
          <c:max val="22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8272606082419E-3"/>
              <c:y val="0.1391908209616212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82522112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Relação Entre a Precipitação Média Anual e a Altitude de 14 Estações Pluviométricas na Sub-Bacia 88</a:t>
            </a:r>
          </a:p>
        </c:rich>
      </c:tx>
      <c:layout>
        <c:manualLayout>
          <c:xMode val="edge"/>
          <c:yMode val="edge"/>
          <c:x val="0.13280243055555555"/>
          <c:y val="1.70221207149826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44427083333334"/>
          <c:y val="0.15014368278272805"/>
          <c:w val="0.83451545138888894"/>
          <c:h val="0.720312349213497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</c:spPr>
          <c:marker>
            <c:spPr>
              <a:noFill/>
              <a:ln w="22225" cmpd="dbl">
                <a:solidFill>
                  <a:srgbClr val="00B0F0"/>
                </a:solidFill>
              </a:ln>
              <a:effectLst>
                <a:glow rad="1016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trendline>
            <c:spPr>
              <a:ln w="25400" cap="flat" cmpd="sng" algn="ctr">
                <a:solidFill>
                  <a:schemeClr val="dk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rendlineType val="linear"/>
            <c:dispRSqr val="1"/>
            <c:dispEq val="1"/>
            <c:trendlineLbl>
              <c:layout>
                <c:manualLayout>
                  <c:x val="-0.17077406156334746"/>
                  <c:y val="-0.23965430351379463"/>
                </c:manualLayout>
              </c:layout>
              <c:numFmt formatCode="General" sourceLinked="0"/>
            </c:trendlineLbl>
          </c:trendline>
          <c:xVal>
            <c:numRef>
              <c:f>'Sub-Bacia 88'!$AW$2:$AW$15</c:f>
              <c:numCache>
                <c:formatCode>General</c:formatCode>
                <c:ptCount val="14"/>
                <c:pt idx="0">
                  <c:v>21</c:v>
                </c:pt>
                <c:pt idx="1">
                  <c:v>10</c:v>
                </c:pt>
                <c:pt idx="2">
                  <c:v>14</c:v>
                </c:pt>
                <c:pt idx="3">
                  <c:v>28</c:v>
                </c:pt>
                <c:pt idx="4">
                  <c:v>297</c:v>
                </c:pt>
                <c:pt idx="5">
                  <c:v>10</c:v>
                </c:pt>
                <c:pt idx="6">
                  <c:v>311</c:v>
                </c:pt>
                <c:pt idx="7">
                  <c:v>437</c:v>
                </c:pt>
                <c:pt idx="8">
                  <c:v>359</c:v>
                </c:pt>
                <c:pt idx="9">
                  <c:v>208</c:v>
                </c:pt>
                <c:pt idx="10">
                  <c:v>54</c:v>
                </c:pt>
                <c:pt idx="11">
                  <c:v>245</c:v>
                </c:pt>
                <c:pt idx="12">
                  <c:v>441</c:v>
                </c:pt>
                <c:pt idx="13">
                  <c:v>38</c:v>
                </c:pt>
              </c:numCache>
            </c:numRef>
          </c:xVal>
          <c:yVal>
            <c:numRef>
              <c:f>'Sub-Bacia 88'!$AE$2:$AE$15</c:f>
              <c:numCache>
                <c:formatCode>General</c:formatCode>
                <c:ptCount val="14"/>
                <c:pt idx="0">
                  <c:v>1419.1666660000001</c:v>
                </c:pt>
                <c:pt idx="1">
                  <c:v>1409.6899989999999</c:v>
                </c:pt>
                <c:pt idx="2">
                  <c:v>1385.4133320000001</c:v>
                </c:pt>
                <c:pt idx="3">
                  <c:v>1338.723567</c:v>
                </c:pt>
                <c:pt idx="4">
                  <c:v>1492.5066670000001</c:v>
                </c:pt>
                <c:pt idx="5">
                  <c:v>1325.7234510000001</c:v>
                </c:pt>
                <c:pt idx="6">
                  <c:v>1552.0078020000001</c:v>
                </c:pt>
                <c:pt idx="7">
                  <c:v>1541.1933349999999</c:v>
                </c:pt>
                <c:pt idx="8">
                  <c:v>1415.3828559999999</c:v>
                </c:pt>
                <c:pt idx="9">
                  <c:v>1565.2300049999999</c:v>
                </c:pt>
                <c:pt idx="10">
                  <c:v>1418.2884220000001</c:v>
                </c:pt>
                <c:pt idx="11">
                  <c:v>1579.2573540000001</c:v>
                </c:pt>
                <c:pt idx="12">
                  <c:v>1823.250002</c:v>
                </c:pt>
                <c:pt idx="13">
                  <c:v>1485.35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925376"/>
        <c:axId val="288925952"/>
      </c:scatterChart>
      <c:valAx>
        <c:axId val="28892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Altitude (m)</a:t>
                </a:r>
              </a:p>
            </c:rich>
          </c:tx>
          <c:layout>
            <c:manualLayout>
              <c:xMode val="edge"/>
              <c:yMode val="edge"/>
              <c:x val="0.47092459203479442"/>
              <c:y val="0.945529213712055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88925952"/>
        <c:crosses val="autoZero"/>
        <c:crossBetween val="midCat"/>
      </c:valAx>
      <c:valAx>
        <c:axId val="288925952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88925376"/>
        <c:crosses val="autoZero"/>
        <c:crossBetween val="midCat"/>
        <c:majorUnit val="2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BR" sz="1200" b="1" i="0" baseline="0">
                <a:effectLst/>
              </a:rPr>
              <a:t>Distribuição das Estações por Sub-Bacia na Bacia 7</a:t>
            </a:r>
            <a:endParaRPr lang="pt-BR" sz="1200">
              <a:effectLst/>
            </a:endParaRPr>
          </a:p>
        </c:rich>
      </c:tx>
      <c:layout>
        <c:manualLayout>
          <c:xMode val="edge"/>
          <c:yMode val="edge"/>
          <c:x val="0.18713231358268412"/>
          <c:y val="2.77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999122802946268"/>
          <c:y val="0.14199912510936133"/>
          <c:w val="0.48140660542432195"/>
          <c:h val="0.80234434237386998"/>
        </c:manualLayout>
      </c:layout>
      <c:pieChart>
        <c:varyColors val="1"/>
        <c:ser>
          <c:idx val="0"/>
          <c:order val="0"/>
          <c:tx>
            <c:strRef>
              <c:f>'Resumo Bacia 7'!$C$1:$C$2</c:f>
              <c:strCache>
                <c:ptCount val="1"/>
                <c:pt idx="0">
                  <c:v>N° de Estaçõesb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'Resumo Bacia 7'!$A$3:$A$10</c:f>
              <c:numCache>
                <c:formatCode>General</c:formatCode>
                <c:ptCount val="8"/>
                <c:pt idx="0">
                  <c:v>77</c:v>
                </c:pt>
                <c:pt idx="1">
                  <c:v>71</c:v>
                </c:pt>
                <c:pt idx="2">
                  <c:v>76</c:v>
                </c:pt>
                <c:pt idx="3">
                  <c:v>70</c:v>
                </c:pt>
                <c:pt idx="4">
                  <c:v>72</c:v>
                </c:pt>
                <c:pt idx="5">
                  <c:v>75</c:v>
                </c:pt>
                <c:pt idx="6">
                  <c:v>74</c:v>
                </c:pt>
                <c:pt idx="7">
                  <c:v>73</c:v>
                </c:pt>
              </c:numCache>
            </c:numRef>
          </c:cat>
          <c:val>
            <c:numRef>
              <c:f>'Resumo Bacia 7'!$C$3:$C$10</c:f>
              <c:numCache>
                <c:formatCode>General</c:formatCode>
                <c:ptCount val="8"/>
                <c:pt idx="0">
                  <c:v>3</c:v>
                </c:pt>
                <c:pt idx="1">
                  <c:v>8</c:v>
                </c:pt>
                <c:pt idx="2">
                  <c:v>15</c:v>
                </c:pt>
                <c:pt idx="3">
                  <c:v>6</c:v>
                </c:pt>
                <c:pt idx="4">
                  <c:v>9</c:v>
                </c:pt>
                <c:pt idx="5">
                  <c:v>3</c:v>
                </c:pt>
                <c:pt idx="6">
                  <c:v>19</c:v>
                </c:pt>
                <c:pt idx="7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565516718571374"/>
          <c:y val="0.21987642169728783"/>
          <c:w val="0.1336148277095183"/>
          <c:h val="0.6697375328083989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BR"/>
              <a:t>Relação Entre</a:t>
            </a:r>
            <a:r>
              <a:rPr lang="pt-BR" baseline="0"/>
              <a:t> a Área das Sub-Bacias e o Número de Estações</a:t>
            </a:r>
          </a:p>
          <a:p>
            <a:pPr>
              <a:defRPr sz="1200"/>
            </a:pPr>
            <a:r>
              <a:rPr lang="pt-BR" baseline="0"/>
              <a:t>Pluviométricas na Bacia 7</a:t>
            </a:r>
            <a:endParaRPr lang="pt-BR"/>
          </a:p>
        </c:rich>
      </c:tx>
      <c:layout>
        <c:manualLayout>
          <c:xMode val="edge"/>
          <c:yMode val="edge"/>
          <c:x val="0.22041724165922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601212219606571"/>
          <c:y val="0.20247489172177838"/>
          <c:w val="0.33246220511095909"/>
          <c:h val="0.73485002018094847"/>
        </c:manualLayout>
      </c:layout>
      <c:pieChart>
        <c:varyColors val="1"/>
        <c:ser>
          <c:idx val="0"/>
          <c:order val="0"/>
          <c:tx>
            <c:strRef>
              <c:f>'Resumo Bacia 7'!$D$1:$D$2</c:f>
              <c:strCache>
                <c:ptCount val="1"/>
                <c:pt idx="0">
                  <c:v>Área (km2)/N° de Estaçõesb,c,d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'Resumo Bacia 7'!$A$3:$A$10</c:f>
              <c:numCache>
                <c:formatCode>General</c:formatCode>
                <c:ptCount val="8"/>
                <c:pt idx="0">
                  <c:v>77</c:v>
                </c:pt>
                <c:pt idx="1">
                  <c:v>71</c:v>
                </c:pt>
                <c:pt idx="2">
                  <c:v>76</c:v>
                </c:pt>
                <c:pt idx="3">
                  <c:v>70</c:v>
                </c:pt>
                <c:pt idx="4">
                  <c:v>72</c:v>
                </c:pt>
                <c:pt idx="5">
                  <c:v>75</c:v>
                </c:pt>
                <c:pt idx="6">
                  <c:v>74</c:v>
                </c:pt>
                <c:pt idx="7">
                  <c:v>73</c:v>
                </c:pt>
              </c:numCache>
            </c:numRef>
          </c:cat>
          <c:val>
            <c:numRef>
              <c:f>'Resumo Bacia 7'!$D$3:$D$10</c:f>
              <c:numCache>
                <c:formatCode>0.0</c:formatCode>
                <c:ptCount val="8"/>
                <c:pt idx="0">
                  <c:v>3151.7645933333333</c:v>
                </c:pt>
                <c:pt idx="1">
                  <c:v>1862.9131763749999</c:v>
                </c:pt>
                <c:pt idx="2">
                  <c:v>3143.2091584</c:v>
                </c:pt>
                <c:pt idx="3">
                  <c:v>2239.9635965000002</c:v>
                </c:pt>
                <c:pt idx="4">
                  <c:v>1404.4023325555556</c:v>
                </c:pt>
                <c:pt idx="5">
                  <c:v>9131.6424746666671</c:v>
                </c:pt>
                <c:pt idx="6">
                  <c:v>1366.2815530526316</c:v>
                </c:pt>
                <c:pt idx="7">
                  <c:v>1574.4684138461539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019509159293233"/>
          <c:y val="0.18457519359869201"/>
          <c:w val="0.1336148277095183"/>
          <c:h val="0.6697375328083989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BR"/>
              <a:t>Distribuição das Estações por Sub-Bacia na Bacia 8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912379702537182"/>
          <c:y val="0.14199912510936133"/>
          <c:w val="0.48140660542432195"/>
          <c:h val="0.80234434237386998"/>
        </c:manualLayout>
      </c:layout>
      <c:pieChart>
        <c:varyColors val="1"/>
        <c:ser>
          <c:idx val="0"/>
          <c:order val="0"/>
          <c:tx>
            <c:strRef>
              <c:f>'Resumo Bacia 8'!$C$1:$C$2</c:f>
              <c:strCache>
                <c:ptCount val="1"/>
                <c:pt idx="0">
                  <c:v>N° de Estaçõesb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'Resumo Bacia 8'!$A$3:$A$11</c:f>
              <c:numCache>
                <c:formatCode>General</c:formatCode>
                <c:ptCount val="9"/>
                <c:pt idx="0">
                  <c:v>88</c:v>
                </c:pt>
                <c:pt idx="1">
                  <c:v>87</c:v>
                </c:pt>
                <c:pt idx="2">
                  <c:v>81</c:v>
                </c:pt>
                <c:pt idx="3">
                  <c:v>83</c:v>
                </c:pt>
                <c:pt idx="4">
                  <c:v>84</c:v>
                </c:pt>
                <c:pt idx="5">
                  <c:v>86</c:v>
                </c:pt>
                <c:pt idx="6">
                  <c:v>85</c:v>
                </c:pt>
                <c:pt idx="7">
                  <c:v>82</c:v>
                </c:pt>
                <c:pt idx="8">
                  <c:v>80</c:v>
                </c:pt>
              </c:numCache>
            </c:numRef>
          </c:cat>
          <c:val>
            <c:numRef>
              <c:f>'Resumo Bacia 8'!$C$3:$C$11</c:f>
              <c:numCache>
                <c:formatCode>General</c:formatCode>
                <c:ptCount val="9"/>
                <c:pt idx="0">
                  <c:v>14</c:v>
                </c:pt>
                <c:pt idx="1">
                  <c:v>27</c:v>
                </c:pt>
                <c:pt idx="2">
                  <c:v>36</c:v>
                </c:pt>
                <c:pt idx="3">
                  <c:v>25</c:v>
                </c:pt>
                <c:pt idx="4">
                  <c:v>21</c:v>
                </c:pt>
                <c:pt idx="5">
                  <c:v>15</c:v>
                </c:pt>
                <c:pt idx="6">
                  <c:v>16</c:v>
                </c:pt>
                <c:pt idx="7">
                  <c:v>13</c:v>
                </c:pt>
                <c:pt idx="8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135430883639545"/>
          <c:y val="0.21061716243802858"/>
          <c:w val="0.1336148277095183"/>
          <c:h val="0.6697375328083989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BR"/>
              <a:t>Relação Entre</a:t>
            </a:r>
            <a:r>
              <a:rPr lang="pt-BR" baseline="0"/>
              <a:t> a Área das Sub-Bacias e o Número Estações Pluviométricas na Bacia 8</a:t>
            </a:r>
            <a:endParaRPr lang="pt-BR"/>
          </a:p>
        </c:rich>
      </c:tx>
      <c:layout>
        <c:manualLayout>
          <c:xMode val="edge"/>
          <c:yMode val="edge"/>
          <c:x val="0.1438340486409155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762537022321754"/>
          <c:y val="0.21144356955380578"/>
          <c:w val="0.36772202557249145"/>
          <c:h val="0.69586286089238836"/>
        </c:manualLayout>
      </c:layout>
      <c:pieChart>
        <c:varyColors val="1"/>
        <c:ser>
          <c:idx val="0"/>
          <c:order val="0"/>
          <c:tx>
            <c:strRef>
              <c:f>'Resumo Bacia 8'!$D$1:$D$2</c:f>
              <c:strCache>
                <c:ptCount val="1"/>
                <c:pt idx="0">
                  <c:v>Área (km2)/N° de Estaçõesb,c,d,e,f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'Resumo Bacia 8'!$A$3:$A$11</c:f>
              <c:numCache>
                <c:formatCode>General</c:formatCode>
                <c:ptCount val="9"/>
                <c:pt idx="0">
                  <c:v>88</c:v>
                </c:pt>
                <c:pt idx="1">
                  <c:v>87</c:v>
                </c:pt>
                <c:pt idx="2">
                  <c:v>81</c:v>
                </c:pt>
                <c:pt idx="3">
                  <c:v>83</c:v>
                </c:pt>
                <c:pt idx="4">
                  <c:v>84</c:v>
                </c:pt>
                <c:pt idx="5">
                  <c:v>86</c:v>
                </c:pt>
                <c:pt idx="6">
                  <c:v>85</c:v>
                </c:pt>
                <c:pt idx="7">
                  <c:v>82</c:v>
                </c:pt>
                <c:pt idx="8">
                  <c:v>80</c:v>
                </c:pt>
              </c:numCache>
            </c:numRef>
          </c:cat>
          <c:val>
            <c:numRef>
              <c:f>'Resumo Bacia 8'!$D$3:$D$11</c:f>
              <c:numCache>
                <c:formatCode>0.0</c:formatCode>
                <c:ptCount val="9"/>
                <c:pt idx="0">
                  <c:v>1955.5724164999999</c:v>
                </c:pt>
                <c:pt idx="1">
                  <c:v>2166.2451172962965</c:v>
                </c:pt>
                <c:pt idx="2">
                  <c:v>677.12927758333331</c:v>
                </c:pt>
                <c:pt idx="3">
                  <c:v>604.44483888000002</c:v>
                </c:pt>
                <c:pt idx="4">
                  <c:v>816.64411409523814</c:v>
                </c:pt>
                <c:pt idx="5">
                  <c:v>1763.9281816666667</c:v>
                </c:pt>
                <c:pt idx="6">
                  <c:v>2636.76811275</c:v>
                </c:pt>
                <c:pt idx="7">
                  <c:v>1039.9870305384616</c:v>
                </c:pt>
                <c:pt idx="8">
                  <c:v>458.015151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135430883639545"/>
          <c:y val="0.21061716243802858"/>
          <c:w val="0.1336148277095183"/>
          <c:h val="0.6697375328083989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BR" sz="1200" b="1" i="0" baseline="0">
                <a:effectLst/>
              </a:rPr>
              <a:t>Distribuição das Estações por Sub-Bacia na Bacia 7</a:t>
            </a:r>
            <a:endParaRPr lang="pt-BR" sz="1200">
              <a:effectLst/>
            </a:endParaRPr>
          </a:p>
        </c:rich>
      </c:tx>
      <c:layout>
        <c:manualLayout>
          <c:xMode val="edge"/>
          <c:yMode val="edge"/>
          <c:x val="0.20106561861393149"/>
          <c:y val="4.9422135417554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785778440266991"/>
          <c:y val="0.22136184480370666"/>
          <c:w val="0.42102924590816204"/>
          <c:h val="0.65404079137679705"/>
        </c:manualLayout>
      </c:layout>
      <c:pieChart>
        <c:varyColors val="1"/>
        <c:ser>
          <c:idx val="0"/>
          <c:order val="0"/>
          <c:tx>
            <c:strRef>
              <c:f>'Resumo Bacia 7'!$C$1:$C$2</c:f>
              <c:strCache>
                <c:ptCount val="1"/>
                <c:pt idx="0">
                  <c:v>N° de Estaçõesb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'Resumo Bacia 7'!$A$3:$A$10</c:f>
              <c:numCache>
                <c:formatCode>General</c:formatCode>
                <c:ptCount val="8"/>
                <c:pt idx="0">
                  <c:v>77</c:v>
                </c:pt>
                <c:pt idx="1">
                  <c:v>71</c:v>
                </c:pt>
                <c:pt idx="2">
                  <c:v>76</c:v>
                </c:pt>
                <c:pt idx="3">
                  <c:v>70</c:v>
                </c:pt>
                <c:pt idx="4">
                  <c:v>72</c:v>
                </c:pt>
                <c:pt idx="5">
                  <c:v>75</c:v>
                </c:pt>
                <c:pt idx="6">
                  <c:v>74</c:v>
                </c:pt>
                <c:pt idx="7">
                  <c:v>73</c:v>
                </c:pt>
              </c:numCache>
            </c:numRef>
          </c:cat>
          <c:val>
            <c:numRef>
              <c:f>'Resumo Bacia 7'!$C$3:$C$10</c:f>
              <c:numCache>
                <c:formatCode>General</c:formatCode>
                <c:ptCount val="8"/>
                <c:pt idx="0">
                  <c:v>3</c:v>
                </c:pt>
                <c:pt idx="1">
                  <c:v>8</c:v>
                </c:pt>
                <c:pt idx="2">
                  <c:v>15</c:v>
                </c:pt>
                <c:pt idx="3">
                  <c:v>6</c:v>
                </c:pt>
                <c:pt idx="4">
                  <c:v>9</c:v>
                </c:pt>
                <c:pt idx="5">
                  <c:v>3</c:v>
                </c:pt>
                <c:pt idx="6">
                  <c:v>19</c:v>
                </c:pt>
                <c:pt idx="7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832630183943367"/>
          <c:y val="0.17358012540099155"/>
          <c:w val="0.16566829198321359"/>
          <c:h val="0.7438116068824730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 algn="l">
              <a:defRPr sz="1200"/>
            </a:pPr>
            <a:r>
              <a:rPr lang="pt-BR"/>
              <a:t>Relação Entre</a:t>
            </a:r>
            <a:r>
              <a:rPr lang="pt-BR" baseline="0"/>
              <a:t> a Área (km²) das Sub-Bacias e o Número de Estações</a:t>
            </a:r>
          </a:p>
          <a:p>
            <a:pPr algn="l">
              <a:defRPr sz="1200"/>
            </a:pPr>
            <a:r>
              <a:rPr lang="pt-BR" baseline="0"/>
              <a:t>Pluviométricas na Bacia 7 </a:t>
            </a:r>
            <a:endParaRPr lang="pt-BR"/>
          </a:p>
        </c:rich>
      </c:tx>
      <c:layout>
        <c:manualLayout>
          <c:xMode val="edge"/>
          <c:yMode val="edge"/>
          <c:x val="0.22041724165922558"/>
          <c:y val="3.57202011331710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404845012930086"/>
          <c:y val="0.2497945229024929"/>
          <c:w val="0.33442587717772393"/>
          <c:h val="0.6759308971926985"/>
        </c:manualLayout>
      </c:layout>
      <c:pieChart>
        <c:varyColors val="1"/>
        <c:ser>
          <c:idx val="0"/>
          <c:order val="0"/>
          <c:tx>
            <c:strRef>
              <c:f>'Resumo Bacia 7'!$D$1:$D$2</c:f>
              <c:strCache>
                <c:ptCount val="1"/>
                <c:pt idx="0">
                  <c:v>Área (km2)/N° de Estaçõesb,c,d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'Resumo Bacia 7'!$A$3:$A$10</c:f>
              <c:numCache>
                <c:formatCode>General</c:formatCode>
                <c:ptCount val="8"/>
                <c:pt idx="0">
                  <c:v>77</c:v>
                </c:pt>
                <c:pt idx="1">
                  <c:v>71</c:v>
                </c:pt>
                <c:pt idx="2">
                  <c:v>76</c:v>
                </c:pt>
                <c:pt idx="3">
                  <c:v>70</c:v>
                </c:pt>
                <c:pt idx="4">
                  <c:v>72</c:v>
                </c:pt>
                <c:pt idx="5">
                  <c:v>75</c:v>
                </c:pt>
                <c:pt idx="6">
                  <c:v>74</c:v>
                </c:pt>
                <c:pt idx="7">
                  <c:v>73</c:v>
                </c:pt>
              </c:numCache>
            </c:numRef>
          </c:cat>
          <c:val>
            <c:numRef>
              <c:f>'Resumo Bacia 7'!$D$3:$D$10</c:f>
              <c:numCache>
                <c:formatCode>0.0</c:formatCode>
                <c:ptCount val="8"/>
                <c:pt idx="0">
                  <c:v>3151.7645933333333</c:v>
                </c:pt>
                <c:pt idx="1">
                  <c:v>1862.9131763749999</c:v>
                </c:pt>
                <c:pt idx="2">
                  <c:v>3143.2091584</c:v>
                </c:pt>
                <c:pt idx="3">
                  <c:v>2239.9635965000002</c:v>
                </c:pt>
                <c:pt idx="4">
                  <c:v>1404.4023325555556</c:v>
                </c:pt>
                <c:pt idx="5">
                  <c:v>9131.6424746666671</c:v>
                </c:pt>
                <c:pt idx="6">
                  <c:v>1366.2815530526316</c:v>
                </c:pt>
                <c:pt idx="7">
                  <c:v>1574.4684138461539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270368265822431"/>
          <c:y val="0.20045095582008018"/>
          <c:w val="0.1336148277095183"/>
          <c:h val="0.6697375328083989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BR"/>
              <a:t>Distribuição das Estações por Sub-Bacia na Bacia 8</a:t>
            </a:r>
          </a:p>
        </c:rich>
      </c:tx>
      <c:layout>
        <c:manualLayout>
          <c:xMode val="edge"/>
          <c:yMode val="edge"/>
          <c:x val="0.26421907764147118"/>
          <c:y val="6.9562504686914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412845827811215"/>
          <c:y val="0.24104686914135734"/>
          <c:w val="0.39056529158445957"/>
          <c:h val="0.70329658792650918"/>
        </c:manualLayout>
      </c:layout>
      <c:pieChart>
        <c:varyColors val="1"/>
        <c:ser>
          <c:idx val="0"/>
          <c:order val="0"/>
          <c:tx>
            <c:strRef>
              <c:f>'Resumo Bacia 8'!$C$1:$C$2</c:f>
              <c:strCache>
                <c:ptCount val="1"/>
                <c:pt idx="0">
                  <c:v>N° de Estaçõesb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'Resumo Bacia 8'!$A$3:$A$11</c:f>
              <c:numCache>
                <c:formatCode>General</c:formatCode>
                <c:ptCount val="9"/>
                <c:pt idx="0">
                  <c:v>88</c:v>
                </c:pt>
                <c:pt idx="1">
                  <c:v>87</c:v>
                </c:pt>
                <c:pt idx="2">
                  <c:v>81</c:v>
                </c:pt>
                <c:pt idx="3">
                  <c:v>83</c:v>
                </c:pt>
                <c:pt idx="4">
                  <c:v>84</c:v>
                </c:pt>
                <c:pt idx="5">
                  <c:v>86</c:v>
                </c:pt>
                <c:pt idx="6">
                  <c:v>85</c:v>
                </c:pt>
                <c:pt idx="7">
                  <c:v>82</c:v>
                </c:pt>
                <c:pt idx="8">
                  <c:v>80</c:v>
                </c:pt>
              </c:numCache>
            </c:numRef>
          </c:cat>
          <c:val>
            <c:numRef>
              <c:f>'Resumo Bacia 8'!$C$3:$C$11</c:f>
              <c:numCache>
                <c:formatCode>General</c:formatCode>
                <c:ptCount val="9"/>
                <c:pt idx="0">
                  <c:v>14</c:v>
                </c:pt>
                <c:pt idx="1">
                  <c:v>27</c:v>
                </c:pt>
                <c:pt idx="2">
                  <c:v>36</c:v>
                </c:pt>
                <c:pt idx="3">
                  <c:v>25</c:v>
                </c:pt>
                <c:pt idx="4">
                  <c:v>21</c:v>
                </c:pt>
                <c:pt idx="5">
                  <c:v>15</c:v>
                </c:pt>
                <c:pt idx="6">
                  <c:v>16</c:v>
                </c:pt>
                <c:pt idx="7">
                  <c:v>13</c:v>
                </c:pt>
                <c:pt idx="8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523992434124061"/>
          <c:y val="0.19678836429946278"/>
          <c:w val="0.16249577636359261"/>
          <c:h val="0.6973954187623202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 algn="l">
              <a:defRPr sz="1200"/>
            </a:pPr>
            <a:r>
              <a:rPr lang="pt-BR"/>
              <a:t>Relação Entre</a:t>
            </a:r>
            <a:r>
              <a:rPr lang="pt-BR" baseline="0"/>
              <a:t> a Área (km²) das Sub-Bacias e o Número  de Estações </a:t>
            </a:r>
          </a:p>
          <a:p>
            <a:pPr algn="l">
              <a:defRPr sz="1200"/>
            </a:pPr>
            <a:r>
              <a:rPr lang="pt-BR" baseline="0"/>
              <a:t>Pluviométricas na Bacia 8</a:t>
            </a:r>
            <a:endParaRPr lang="pt-BR"/>
          </a:p>
        </c:rich>
      </c:tx>
      <c:layout>
        <c:manualLayout>
          <c:xMode val="edge"/>
          <c:yMode val="edge"/>
          <c:x val="0.18548450081920073"/>
          <c:y val="5.1741309747736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997635998490613"/>
          <c:y val="0.26217017657231212"/>
          <c:w val="0.37848078051706713"/>
          <c:h val="0.68493741840009981"/>
        </c:manualLayout>
      </c:layout>
      <c:pieChart>
        <c:varyColors val="1"/>
        <c:ser>
          <c:idx val="0"/>
          <c:order val="0"/>
          <c:tx>
            <c:strRef>
              <c:f>'Resumo Bacia 8'!$D$1:$D$2</c:f>
              <c:strCache>
                <c:ptCount val="1"/>
                <c:pt idx="0">
                  <c:v>Área (km2)/N° de Estaçõesb,c,d,e,f</c:v>
                </c:pt>
              </c:strCache>
            </c:strRef>
          </c:tx>
          <c:dLbls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numRef>
              <c:f>'Resumo Bacia 8'!$A$3:$A$11</c:f>
              <c:numCache>
                <c:formatCode>General</c:formatCode>
                <c:ptCount val="9"/>
                <c:pt idx="0">
                  <c:v>88</c:v>
                </c:pt>
                <c:pt idx="1">
                  <c:v>87</c:v>
                </c:pt>
                <c:pt idx="2">
                  <c:v>81</c:v>
                </c:pt>
                <c:pt idx="3">
                  <c:v>83</c:v>
                </c:pt>
                <c:pt idx="4">
                  <c:v>84</c:v>
                </c:pt>
                <c:pt idx="5">
                  <c:v>86</c:v>
                </c:pt>
                <c:pt idx="6">
                  <c:v>85</c:v>
                </c:pt>
                <c:pt idx="7">
                  <c:v>82</c:v>
                </c:pt>
                <c:pt idx="8">
                  <c:v>80</c:v>
                </c:pt>
              </c:numCache>
            </c:numRef>
          </c:cat>
          <c:val>
            <c:numRef>
              <c:f>'Resumo Bacia 8'!$D$3:$D$11</c:f>
              <c:numCache>
                <c:formatCode>0.0</c:formatCode>
                <c:ptCount val="9"/>
                <c:pt idx="0">
                  <c:v>1955.5724164999999</c:v>
                </c:pt>
                <c:pt idx="1">
                  <c:v>2166.2451172962965</c:v>
                </c:pt>
                <c:pt idx="2">
                  <c:v>677.12927758333331</c:v>
                </c:pt>
                <c:pt idx="3">
                  <c:v>604.44483888000002</c:v>
                </c:pt>
                <c:pt idx="4">
                  <c:v>816.64411409523814</c:v>
                </c:pt>
                <c:pt idx="5">
                  <c:v>1763.9281816666667</c:v>
                </c:pt>
                <c:pt idx="6">
                  <c:v>2636.76811275</c:v>
                </c:pt>
                <c:pt idx="7">
                  <c:v>1039.9870305384616</c:v>
                </c:pt>
                <c:pt idx="8">
                  <c:v>458.015151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429504145011952"/>
          <c:y val="0.2583784254721434"/>
          <c:w val="0.1336148277095183"/>
          <c:h val="0.66973753280839898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Relação Entre a Precipitação Média Anual e a Altitude de Oito Estações Pluviométricas na Sub-Bacia 71</a:t>
            </a:r>
          </a:p>
        </c:rich>
      </c:tx>
      <c:layout>
        <c:manualLayout>
          <c:xMode val="edge"/>
          <c:yMode val="edge"/>
          <c:x val="0.13280243055555555"/>
          <c:y val="1.70221207149826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44427083333334"/>
          <c:y val="0.15014368278272805"/>
          <c:w val="0.83451545138888894"/>
          <c:h val="0.720312349213497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</c:spPr>
          <c:marker>
            <c:spPr>
              <a:noFill/>
              <a:ln w="22225" cmpd="dbl">
                <a:solidFill>
                  <a:srgbClr val="00B0F0"/>
                </a:solidFill>
              </a:ln>
              <a:effectLst>
                <a:glow rad="1016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trendline>
            <c:spPr>
              <a:ln w="25400" cap="flat" cmpd="sng" algn="ctr">
                <a:solidFill>
                  <a:schemeClr val="dk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rendlineType val="linear"/>
            <c:dispRSqr val="1"/>
            <c:dispEq val="1"/>
            <c:trendlineLbl>
              <c:layout>
                <c:manualLayout>
                  <c:x val="-0.50056076388888893"/>
                  <c:y val="-5.8288834561070542E-2"/>
                </c:manualLayout>
              </c:layout>
              <c:numFmt formatCode="General" sourceLinked="0"/>
            </c:trendlineLbl>
          </c:trendline>
          <c:xVal>
            <c:numRef>
              <c:f>'Sub-Bacia 71'!$AW$2:$AW$9</c:f>
              <c:numCache>
                <c:formatCode>General</c:formatCode>
                <c:ptCount val="8"/>
                <c:pt idx="0">
                  <c:v>964</c:v>
                </c:pt>
                <c:pt idx="1">
                  <c:v>860</c:v>
                </c:pt>
                <c:pt idx="2">
                  <c:v>1131</c:v>
                </c:pt>
                <c:pt idx="3">
                  <c:v>706</c:v>
                </c:pt>
                <c:pt idx="4">
                  <c:v>896</c:v>
                </c:pt>
                <c:pt idx="5">
                  <c:v>760</c:v>
                </c:pt>
                <c:pt idx="6">
                  <c:v>953</c:v>
                </c:pt>
                <c:pt idx="7">
                  <c:v>909</c:v>
                </c:pt>
              </c:numCache>
            </c:numRef>
          </c:xVal>
          <c:yVal>
            <c:numRef>
              <c:f>'Sub-Bacia 71'!$AE$2:$AE$9</c:f>
              <c:numCache>
                <c:formatCode>0.0</c:formatCode>
                <c:ptCount val="8"/>
                <c:pt idx="0">
                  <c:v>1632.976664</c:v>
                </c:pt>
                <c:pt idx="1">
                  <c:v>1682.562414</c:v>
                </c:pt>
                <c:pt idx="2">
                  <c:v>1659.7670129999999</c:v>
                </c:pt>
                <c:pt idx="3">
                  <c:v>1658.9466660000001</c:v>
                </c:pt>
                <c:pt idx="4">
                  <c:v>1557.270113</c:v>
                </c:pt>
                <c:pt idx="5">
                  <c:v>1614.9966649999999</c:v>
                </c:pt>
                <c:pt idx="6">
                  <c:v>1617.6000019999999</c:v>
                </c:pt>
                <c:pt idx="7">
                  <c:v>1671.883335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867776"/>
        <c:axId val="269868352"/>
      </c:scatterChart>
      <c:valAx>
        <c:axId val="269867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Altitude (m)</a:t>
                </a:r>
              </a:p>
            </c:rich>
          </c:tx>
          <c:layout>
            <c:manualLayout>
              <c:xMode val="edge"/>
              <c:yMode val="edge"/>
              <c:x val="0.47092459203479442"/>
              <c:y val="0.945529213712055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69868352"/>
        <c:crosses val="autoZero"/>
        <c:crossBetween val="midCat"/>
      </c:valAx>
      <c:valAx>
        <c:axId val="269868352"/>
        <c:scaling>
          <c:orientation val="minMax"/>
          <c:max val="2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69867776"/>
        <c:crosses val="autoZero"/>
        <c:crossBetween val="midCat"/>
        <c:majorUnit val="2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</a:t>
            </a:r>
            <a:r>
              <a:rPr lang="en-US" sz="1200"/>
              <a:t>72</a:t>
            </a:r>
          </a:p>
          <a:p>
            <a:pPr>
              <a:defRPr sz="1200"/>
            </a:pPr>
            <a:r>
              <a:rPr lang="en-US" sz="1200"/>
              <a:t>Período: 1977 a 2006  -  Número de Estações: 9</a:t>
            </a:r>
          </a:p>
        </c:rich>
      </c:tx>
      <c:layout>
        <c:manualLayout>
          <c:xMode val="edge"/>
          <c:yMode val="edge"/>
          <c:x val="0.21930719056157585"/>
          <c:y val="2.09725100151954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3882383513941945"/>
          <c:w val="0.88505253674973794"/>
          <c:h val="0.67251405455506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'Sub-Bacia 72'!$R$12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cat>
            <c:strRef>
              <c:f>'[1]Pantanal do MS'!$B$21:$M$21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72'!$S$12:$AD$12</c:f>
              <c:numCache>
                <c:formatCode>0.0</c:formatCode>
                <c:ptCount val="12"/>
                <c:pt idx="0">
                  <c:v>160.48621933333334</c:v>
                </c:pt>
                <c:pt idx="1">
                  <c:v>159.65761144444446</c:v>
                </c:pt>
                <c:pt idx="2">
                  <c:v>116.41005088888889</c:v>
                </c:pt>
                <c:pt idx="3">
                  <c:v>134.07739444444445</c:v>
                </c:pt>
                <c:pt idx="4">
                  <c:v>148.17191544444444</c:v>
                </c:pt>
                <c:pt idx="5">
                  <c:v>133.48378055555554</c:v>
                </c:pt>
                <c:pt idx="6">
                  <c:v>158.59968077777779</c:v>
                </c:pt>
                <c:pt idx="7">
                  <c:v>121.47985933333332</c:v>
                </c:pt>
                <c:pt idx="8">
                  <c:v>162.25291233333331</c:v>
                </c:pt>
                <c:pt idx="9">
                  <c:v>206.53507000000002</c:v>
                </c:pt>
                <c:pt idx="10">
                  <c:v>155.01717733333331</c:v>
                </c:pt>
                <c:pt idx="11">
                  <c:v>147.3903316666667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071168"/>
        <c:axId val="272516800"/>
      </c:barChart>
      <c:lineChart>
        <c:grouping val="standard"/>
        <c:varyColors val="0"/>
        <c:ser>
          <c:idx val="1"/>
          <c:order val="1"/>
          <c:tx>
            <c:strRef>
              <c:f>'Sub-Bacia 72'!$R$15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3.7921918176069574E-2"/>
                  <c:y val="-2.476778560574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72'!$S$15:$AD$15</c:f>
              <c:numCache>
                <c:formatCode>0.0</c:formatCode>
                <c:ptCount val="12"/>
                <c:pt idx="0">
                  <c:v>150.29683362962965</c:v>
                </c:pt>
                <c:pt idx="1">
                  <c:v>150.29683362962965</c:v>
                </c:pt>
                <c:pt idx="2">
                  <c:v>150.29683362962965</c:v>
                </c:pt>
                <c:pt idx="3">
                  <c:v>150.29683362962965</c:v>
                </c:pt>
                <c:pt idx="4">
                  <c:v>150.29683362962965</c:v>
                </c:pt>
                <c:pt idx="5">
                  <c:v>150.29683362962965</c:v>
                </c:pt>
                <c:pt idx="6">
                  <c:v>150.29683362962965</c:v>
                </c:pt>
                <c:pt idx="7">
                  <c:v>150.29683362962965</c:v>
                </c:pt>
                <c:pt idx="8">
                  <c:v>150.29683362962965</c:v>
                </c:pt>
                <c:pt idx="9">
                  <c:v>150.29683362962965</c:v>
                </c:pt>
                <c:pt idx="10">
                  <c:v>150.29683362962965</c:v>
                </c:pt>
                <c:pt idx="11">
                  <c:v>150.29683362962965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'Sub-Bacia 72'!$R$16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rgbClr val="00B0F0"/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7"/>
              <c:layout>
                <c:manualLayout>
                  <c:x val="0.13643825389527722"/>
                  <c:y val="-9.8689396498704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8.6210560291502605E-2"/>
                  <c:y val="-2.53025302530252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rgbClr val="00B0F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'Sub-Bacia 72'!$S$16:$AD$16</c:f>
              <c:numCache>
                <c:formatCode>0.0</c:formatCode>
                <c:ptCount val="12"/>
                <c:pt idx="0">
                  <c:v>165.22322035185184</c:v>
                </c:pt>
                <c:pt idx="1">
                  <c:v>165.22322035185184</c:v>
                </c:pt>
                <c:pt idx="8">
                  <c:v>165.22322035185184</c:v>
                </c:pt>
                <c:pt idx="9">
                  <c:v>165.22322035185184</c:v>
                </c:pt>
                <c:pt idx="10">
                  <c:v>165.22322035185184</c:v>
                </c:pt>
                <c:pt idx="11">
                  <c:v>165.22322035185184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'Sub-Bacia 72'!$R$17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rgbClr val="FF0000"/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-4.3278266687252327E-2"/>
                  <c:y val="-2.3881766845260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rgbClr val="FF0000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'Sub-Bacia 72'!$S$17:$AD$17</c:f>
              <c:numCache>
                <c:formatCode>0.0</c:formatCode>
                <c:ptCount val="12"/>
                <c:pt idx="2">
                  <c:v>135.3704469074074</c:v>
                </c:pt>
                <c:pt idx="3">
                  <c:v>135.3704469074074</c:v>
                </c:pt>
                <c:pt idx="4">
                  <c:v>135.3704469074074</c:v>
                </c:pt>
                <c:pt idx="5">
                  <c:v>135.3704469074074</c:v>
                </c:pt>
                <c:pt idx="6">
                  <c:v>135.3704469074074</c:v>
                </c:pt>
                <c:pt idx="7">
                  <c:v>135.3704469074074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071168"/>
        <c:axId val="272516800"/>
      </c:lineChart>
      <c:catAx>
        <c:axId val="272071168"/>
        <c:scaling>
          <c:orientation val="minMax"/>
        </c:scaling>
        <c:delete val="0"/>
        <c:axPos val="b"/>
        <c:majorTickMark val="out"/>
        <c:minorTickMark val="none"/>
        <c:tickLblPos val="nextTo"/>
        <c:crossAx val="272516800"/>
        <c:crosses val="autoZero"/>
        <c:auto val="1"/>
        <c:lblAlgn val="ctr"/>
        <c:lblOffset val="100"/>
        <c:noMultiLvlLbl val="0"/>
      </c:catAx>
      <c:valAx>
        <c:axId val="272516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8078529163131E-3"/>
              <c:y val="9.0785928986599443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72071168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Hietograma</a:t>
            </a:r>
            <a:r>
              <a:rPr lang="en-US" sz="1200" baseline="0"/>
              <a:t> </a:t>
            </a:r>
            <a:r>
              <a:rPr lang="en-US" sz="1200"/>
              <a:t>Médio da Sub-Bacia</a:t>
            </a:r>
            <a:r>
              <a:rPr lang="en-US" sz="1200" baseline="0"/>
              <a:t> </a:t>
            </a:r>
            <a:r>
              <a:rPr lang="en-US" sz="1200"/>
              <a:t>72 </a:t>
            </a:r>
          </a:p>
          <a:p>
            <a:pPr>
              <a:defRPr sz="1200"/>
            </a:pPr>
            <a:r>
              <a:rPr lang="en-US" sz="1200"/>
              <a:t>Período: 1977 a 2006  -  Número de Estações: 9</a:t>
            </a:r>
          </a:p>
        </c:rich>
      </c:tx>
      <c:layout>
        <c:manualLayout>
          <c:xMode val="edge"/>
          <c:yMode val="edge"/>
          <c:x val="0.23240056531395115"/>
          <c:y val="2.09726142722725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21368121064074"/>
          <c:y val="0.10802073988396781"/>
          <c:w val="0.88505253674973794"/>
          <c:h val="0.70331720931577768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'Sub-Bacia 72'!$R$13</c:f>
              <c:strCache>
                <c:ptCount val="1"/>
                <c:pt idx="0">
                  <c:v>Máximo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rgbClr val="00B0F0"/>
                </a:gs>
                <a:gs pos="0">
                  <a:srgbClr val="0070C0"/>
                </a:gs>
                <a:gs pos="50000">
                  <a:schemeClr val="accent5">
                    <a:lumMod val="60000"/>
                    <a:lumOff val="40000"/>
                  </a:schemeClr>
                </a:gs>
                <a:gs pos="100000">
                  <a:schemeClr val="accent5">
                    <a:lumMod val="40000"/>
                    <a:lumOff val="6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  <a:ln>
              <a:solidFill>
                <a:srgbClr val="0070C0"/>
              </a:solidFill>
            </a:ln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72'!$S$13:$AD$13</c:f>
              <c:numCache>
                <c:formatCode>0.0</c:formatCode>
                <c:ptCount val="12"/>
                <c:pt idx="0">
                  <c:v>174.526667</c:v>
                </c:pt>
                <c:pt idx="1">
                  <c:v>180.248276</c:v>
                </c:pt>
                <c:pt idx="2">
                  <c:v>139.379999</c:v>
                </c:pt>
                <c:pt idx="3">
                  <c:v>151.086206</c:v>
                </c:pt>
                <c:pt idx="4">
                  <c:v>160.15517199999999</c:v>
                </c:pt>
                <c:pt idx="5">
                  <c:v>143.60333299999999</c:v>
                </c:pt>
                <c:pt idx="6">
                  <c:v>181.71333200000001</c:v>
                </c:pt>
                <c:pt idx="7">
                  <c:v>133.066666</c:v>
                </c:pt>
                <c:pt idx="8">
                  <c:v>176.78620799999999</c:v>
                </c:pt>
                <c:pt idx="9">
                  <c:v>224.17241300000001</c:v>
                </c:pt>
                <c:pt idx="10">
                  <c:v>165.64827700000001</c:v>
                </c:pt>
                <c:pt idx="11">
                  <c:v>161.36333200000001</c:v>
                </c:pt>
              </c:numCache>
            </c:numRef>
          </c:val>
        </c:ser>
        <c:ser>
          <c:idx val="5"/>
          <c:order val="4"/>
          <c:tx>
            <c:strRef>
              <c:f>'Sub-Bacia 72'!$R$12</c:f>
              <c:strCache>
                <c:ptCount val="1"/>
                <c:pt idx="0">
                  <c:v>Média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75000"/>
                  </a:schemeClr>
                </a:gs>
                <a:gs pos="0">
                  <a:schemeClr val="accent6">
                    <a:lumMod val="75000"/>
                  </a:schemeClr>
                </a:gs>
                <a:gs pos="39000">
                  <a:srgbClr val="FFC000"/>
                </a:gs>
                <a:gs pos="100000">
                  <a:schemeClr val="accent6">
                    <a:lumMod val="60000"/>
                    <a:lumOff val="40000"/>
                  </a:schemeClr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72'!$S$12:$AD$12</c:f>
              <c:numCache>
                <c:formatCode>0.0</c:formatCode>
                <c:ptCount val="12"/>
                <c:pt idx="0">
                  <c:v>160.48621933333334</c:v>
                </c:pt>
                <c:pt idx="1">
                  <c:v>159.65761144444446</c:v>
                </c:pt>
                <c:pt idx="2">
                  <c:v>116.41005088888889</c:v>
                </c:pt>
                <c:pt idx="3">
                  <c:v>134.07739444444445</c:v>
                </c:pt>
                <c:pt idx="4">
                  <c:v>148.17191544444444</c:v>
                </c:pt>
                <c:pt idx="5">
                  <c:v>133.48378055555554</c:v>
                </c:pt>
                <c:pt idx="6">
                  <c:v>158.59968077777779</c:v>
                </c:pt>
                <c:pt idx="7">
                  <c:v>121.47985933333332</c:v>
                </c:pt>
                <c:pt idx="8">
                  <c:v>162.25291233333331</c:v>
                </c:pt>
                <c:pt idx="9">
                  <c:v>206.53507000000002</c:v>
                </c:pt>
                <c:pt idx="10">
                  <c:v>155.01717733333331</c:v>
                </c:pt>
                <c:pt idx="11">
                  <c:v>147.3903316666667</c:v>
                </c:pt>
              </c:numCache>
            </c:numRef>
          </c:val>
        </c:ser>
        <c:ser>
          <c:idx val="6"/>
          <c:order val="5"/>
          <c:tx>
            <c:strRef>
              <c:f>'Sub-Bacia 72'!$R$14</c:f>
              <c:strCache>
                <c:ptCount val="1"/>
                <c:pt idx="0">
                  <c:v>Mínimo das Estações na Sub-Bacia</c:v>
                </c:pt>
              </c:strCache>
            </c:strRef>
          </c:tx>
          <c:spPr>
            <a:gradFill flip="none" rotWithShape="1">
              <a:gsLst>
                <a:gs pos="74600">
                  <a:schemeClr val="accent6">
                    <a:lumMod val="60000"/>
                    <a:lumOff val="40000"/>
                  </a:schemeClr>
                </a:gs>
                <a:gs pos="0">
                  <a:srgbClr val="FF0000"/>
                </a:gs>
                <a:gs pos="50000">
                  <a:schemeClr val="accent6">
                    <a:lumMod val="75000"/>
                  </a:schemeClr>
                </a:gs>
                <a:gs pos="100000">
                  <a:srgbClr val="FF0000"/>
                </a:gs>
              </a:gsLst>
              <a:path path="shape">
                <a:fillToRect l="50000" t="50000" r="50000" b="50000"/>
              </a:path>
              <a:tileRect/>
            </a:gradFill>
          </c:spPr>
          <c:invertIfNegative val="0"/>
          <c:cat>
            <c:strRef>
              <c:f>'Sub-Bacia 70'!$S$1:$AD$1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72'!$S$14:$AD$14</c:f>
              <c:numCache>
                <c:formatCode>0.0</c:formatCode>
                <c:ptCount val="12"/>
                <c:pt idx="0">
                  <c:v>146.11666700000001</c:v>
                </c:pt>
                <c:pt idx="1">
                  <c:v>145.08333099999999</c:v>
                </c:pt>
                <c:pt idx="2">
                  <c:v>102.083333</c:v>
                </c:pt>
                <c:pt idx="3">
                  <c:v>117.5</c:v>
                </c:pt>
                <c:pt idx="4">
                  <c:v>136.45666700000001</c:v>
                </c:pt>
                <c:pt idx="5">
                  <c:v>123.42068999999999</c:v>
                </c:pt>
                <c:pt idx="6">
                  <c:v>125.89666699999999</c:v>
                </c:pt>
                <c:pt idx="7">
                  <c:v>106.893333</c:v>
                </c:pt>
                <c:pt idx="8">
                  <c:v>142.276667</c:v>
                </c:pt>
                <c:pt idx="9">
                  <c:v>185.79333399999999</c:v>
                </c:pt>
                <c:pt idx="10">
                  <c:v>145.20666700000001</c:v>
                </c:pt>
                <c:pt idx="11">
                  <c:v>141.74333300000001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099712"/>
        <c:axId val="272519104"/>
      </c:barChart>
      <c:lineChart>
        <c:grouping val="standard"/>
        <c:varyColors val="0"/>
        <c:ser>
          <c:idx val="1"/>
          <c:order val="0"/>
          <c:tx>
            <c:strRef>
              <c:f>'Sub-Bacia 72'!$R$15</c:f>
              <c:strCache>
                <c:ptCount val="1"/>
                <c:pt idx="0">
                  <c:v>Média dos Meses no Ano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-0.17962935428038146"/>
                  <c:y val="-1.84784331203882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effectLst>
                <a:glow rad="63500">
                  <a:schemeClr val="accent6">
                    <a:satMod val="175000"/>
                    <a:alpha val="40000"/>
                  </a:schemeClr>
                </a:glow>
              </a:effectLst>
            </c:spPr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72'!$S$15:$AD$15</c:f>
              <c:numCache>
                <c:formatCode>0.0</c:formatCode>
                <c:ptCount val="12"/>
                <c:pt idx="0">
                  <c:v>150.29683362962965</c:v>
                </c:pt>
                <c:pt idx="1">
                  <c:v>150.29683362962965</c:v>
                </c:pt>
                <c:pt idx="2">
                  <c:v>150.29683362962965</c:v>
                </c:pt>
                <c:pt idx="3">
                  <c:v>150.29683362962965</c:v>
                </c:pt>
                <c:pt idx="4">
                  <c:v>150.29683362962965</c:v>
                </c:pt>
                <c:pt idx="5">
                  <c:v>150.29683362962965</c:v>
                </c:pt>
                <c:pt idx="6">
                  <c:v>150.29683362962965</c:v>
                </c:pt>
                <c:pt idx="7">
                  <c:v>150.29683362962965</c:v>
                </c:pt>
                <c:pt idx="8">
                  <c:v>150.29683362962965</c:v>
                </c:pt>
                <c:pt idx="9">
                  <c:v>150.29683362962965</c:v>
                </c:pt>
                <c:pt idx="10">
                  <c:v>150.29683362962965</c:v>
                </c:pt>
                <c:pt idx="11">
                  <c:v>150.29683362962965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'Sub-Bacia 72'!$R$16</c:f>
              <c:strCache>
                <c:ptCount val="1"/>
                <c:pt idx="0">
                  <c:v>Média dos Meses Com Mais Chuva no Ano</c:v>
                </c:pt>
              </c:strCache>
            </c:strRef>
          </c:tx>
          <c:spPr>
            <a:ln w="31750" cmpd="dbl">
              <a:solidFill>
                <a:schemeClr val="accent6">
                  <a:lumMod val="75000"/>
                </a:schemeClr>
              </a:solidFill>
              <a:prstDash val="sysDash"/>
            </a:ln>
            <a:effectLst/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7"/>
              <c:layout>
                <c:manualLayout>
                  <c:x val="-5.0587179057609614E-2"/>
                  <c:y val="-2.1794186104095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6.2295553183237797E-2"/>
                  <c:y val="-1.808176100628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72'!$S$16:$AD$16</c:f>
              <c:numCache>
                <c:formatCode>0.0</c:formatCode>
                <c:ptCount val="12"/>
                <c:pt idx="0">
                  <c:v>165.22322035185184</c:v>
                </c:pt>
                <c:pt idx="1">
                  <c:v>165.22322035185184</c:v>
                </c:pt>
                <c:pt idx="8">
                  <c:v>165.22322035185184</c:v>
                </c:pt>
                <c:pt idx="9">
                  <c:v>165.22322035185184</c:v>
                </c:pt>
                <c:pt idx="10">
                  <c:v>165.22322035185184</c:v>
                </c:pt>
                <c:pt idx="11">
                  <c:v>165.22322035185184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'Sub-Bacia 72'!$R$17</c:f>
              <c:strCache>
                <c:ptCount val="1"/>
                <c:pt idx="0">
                  <c:v>Média dos Meses Com Menos Chuva no Ano</c:v>
                </c:pt>
              </c:strCache>
            </c:strRef>
          </c:tx>
          <c:spPr>
            <a:ln w="31750" cmpd="tri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dLbls>
            <c:dLbl>
              <c:idx val="3"/>
              <c:layout>
                <c:manualLayout>
                  <c:x val="0.22438342197548899"/>
                  <c:y val="-1.8649532016045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'Sub-Bacia 71'!$S$1:$AD$1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'Sub-Bacia 72'!$S$17:$AD$17</c:f>
              <c:numCache>
                <c:formatCode>0.0</c:formatCode>
                <c:ptCount val="12"/>
                <c:pt idx="2">
                  <c:v>135.3704469074074</c:v>
                </c:pt>
                <c:pt idx="3">
                  <c:v>135.3704469074074</c:v>
                </c:pt>
                <c:pt idx="4">
                  <c:v>135.3704469074074</c:v>
                </c:pt>
                <c:pt idx="5">
                  <c:v>135.3704469074074</c:v>
                </c:pt>
                <c:pt idx="6">
                  <c:v>135.3704469074074</c:v>
                </c:pt>
                <c:pt idx="7">
                  <c:v>135.3704469074074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099712"/>
        <c:axId val="272519104"/>
      </c:lineChart>
      <c:catAx>
        <c:axId val="282099712"/>
        <c:scaling>
          <c:orientation val="minMax"/>
        </c:scaling>
        <c:delete val="0"/>
        <c:axPos val="b"/>
        <c:majorTickMark val="out"/>
        <c:minorTickMark val="none"/>
        <c:tickLblPos val="nextTo"/>
        <c:crossAx val="272519104"/>
        <c:crosses val="autoZero"/>
        <c:auto val="1"/>
        <c:lblAlgn val="ctr"/>
        <c:lblOffset val="100"/>
        <c:noMultiLvlLbl val="0"/>
      </c:catAx>
      <c:valAx>
        <c:axId val="272519104"/>
        <c:scaling>
          <c:orientation val="minMax"/>
          <c:max val="22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layout>
            <c:manualLayout>
              <c:xMode val="edge"/>
              <c:yMode val="edge"/>
              <c:x val="1.8318272606082419E-3"/>
              <c:y val="0.1391908209616212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82099712"/>
        <c:crosses val="autoZero"/>
        <c:crossBetween val="between"/>
        <c:majorUnit val="25"/>
      </c:valAx>
      <c:spPr>
        <a:noFill/>
        <a:effectLst>
          <a:glow rad="63500">
            <a:schemeClr val="accent5">
              <a:satMod val="175000"/>
              <a:alpha val="40000"/>
            </a:schemeClr>
          </a:glow>
        </a:effectLst>
      </c:spPr>
    </c:plotArea>
    <c:legend>
      <c:legendPos val="b"/>
      <c:layout>
        <c:manualLayout>
          <c:xMode val="edge"/>
          <c:yMode val="edge"/>
          <c:x val="0"/>
          <c:y val="0.90367213858468531"/>
          <c:w val="0.99561220688998031"/>
          <c:h val="9.63278614153147E-2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Relação Entre a Precipitação Média Anual e a Altitude de Nove Estações Pluviométricas na Sub-Bacia 72</a:t>
            </a:r>
          </a:p>
        </c:rich>
      </c:tx>
      <c:layout>
        <c:manualLayout>
          <c:xMode val="edge"/>
          <c:yMode val="edge"/>
          <c:x val="0.13280243055555555"/>
          <c:y val="1.70221207149826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44427083333334"/>
          <c:y val="0.15014368278272805"/>
          <c:w val="0.83451545138888894"/>
          <c:h val="0.720312349213497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</c:spPr>
          <c:marker>
            <c:spPr>
              <a:noFill/>
              <a:ln w="22225" cmpd="dbl">
                <a:solidFill>
                  <a:srgbClr val="00B0F0"/>
                </a:solidFill>
              </a:ln>
              <a:effectLst>
                <a:glow rad="101600">
                  <a:schemeClr val="accent1">
                    <a:satMod val="175000"/>
                    <a:alpha val="40000"/>
                  </a:schemeClr>
                </a:glow>
              </a:effectLst>
            </c:spPr>
          </c:marker>
          <c:trendline>
            <c:spPr>
              <a:ln w="25400" cap="flat" cmpd="sng" algn="ctr">
                <a:solidFill>
                  <a:schemeClr val="dk1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rendlineType val="linear"/>
            <c:dispRSqr val="1"/>
            <c:dispEq val="1"/>
            <c:trendlineLbl>
              <c:layout>
                <c:manualLayout>
                  <c:x val="-0.46747527707841252"/>
                  <c:y val="-6.4733382657273672E-2"/>
                </c:manualLayout>
              </c:layout>
              <c:numFmt formatCode="General" sourceLinked="0"/>
            </c:trendlineLbl>
          </c:trendline>
          <c:xVal>
            <c:numRef>
              <c:f>'Sub-Bacia 72'!$AW$2:$AW$10</c:f>
              <c:numCache>
                <c:formatCode>General</c:formatCode>
                <c:ptCount val="9"/>
                <c:pt idx="0">
                  <c:v>651</c:v>
                </c:pt>
                <c:pt idx="1">
                  <c:v>1054</c:v>
                </c:pt>
                <c:pt idx="2">
                  <c:v>582</c:v>
                </c:pt>
                <c:pt idx="3">
                  <c:v>781</c:v>
                </c:pt>
                <c:pt idx="4">
                  <c:v>692</c:v>
                </c:pt>
                <c:pt idx="5">
                  <c:v>796</c:v>
                </c:pt>
                <c:pt idx="6">
                  <c:v>473</c:v>
                </c:pt>
                <c:pt idx="7">
                  <c:v>756</c:v>
                </c:pt>
                <c:pt idx="8">
                  <c:v>520</c:v>
                </c:pt>
              </c:numCache>
            </c:numRef>
          </c:xVal>
          <c:yVal>
            <c:numRef>
              <c:f>'Sub-Bacia 72'!$AE$2:$AE$10</c:f>
              <c:numCache>
                <c:formatCode>General</c:formatCode>
                <c:ptCount val="9"/>
                <c:pt idx="0">
                  <c:v>1882.559998</c:v>
                </c:pt>
                <c:pt idx="1">
                  <c:v>1759.8547129999999</c:v>
                </c:pt>
                <c:pt idx="2">
                  <c:v>1785.489998</c:v>
                </c:pt>
                <c:pt idx="3">
                  <c:v>1724.3233299999999</c:v>
                </c:pt>
                <c:pt idx="4">
                  <c:v>1852.398048</c:v>
                </c:pt>
                <c:pt idx="5">
                  <c:v>1797.3266630000001</c:v>
                </c:pt>
                <c:pt idx="6">
                  <c:v>1749.3266659999999</c:v>
                </c:pt>
                <c:pt idx="7">
                  <c:v>1909.3724110000001</c:v>
                </c:pt>
                <c:pt idx="8">
                  <c:v>1771.4062060000001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520832"/>
        <c:axId val="272521408"/>
      </c:scatterChart>
      <c:valAx>
        <c:axId val="272520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Altitude (m)</a:t>
                </a:r>
              </a:p>
            </c:rich>
          </c:tx>
          <c:layout>
            <c:manualLayout>
              <c:xMode val="edge"/>
              <c:yMode val="edge"/>
              <c:x val="0.47092459203479442"/>
              <c:y val="0.945529213712055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72521408"/>
        <c:crosses val="autoZero"/>
        <c:crossBetween val="midCat"/>
      </c:valAx>
      <c:valAx>
        <c:axId val="2725214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Precipitação Pluviométrica (mm)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crossAx val="272520832"/>
        <c:crosses val="autoZero"/>
        <c:crossBetween val="midCat"/>
        <c:majorUnit val="25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3.xml"/><Relationship Id="rId1" Type="http://schemas.openxmlformats.org/officeDocument/2006/relationships/chart" Target="../charts/chart52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5.xml"/><Relationship Id="rId1" Type="http://schemas.openxmlformats.org/officeDocument/2006/relationships/chart" Target="../charts/chart5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chart" Target="../charts/chart58.xml"/><Relationship Id="rId7" Type="http://schemas.openxmlformats.org/officeDocument/2006/relationships/image" Target="../media/image3.emf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6" Type="http://schemas.openxmlformats.org/officeDocument/2006/relationships/image" Target="../media/image2.emf"/><Relationship Id="rId11" Type="http://schemas.openxmlformats.org/officeDocument/2006/relationships/image" Target="../media/image7.emf"/><Relationship Id="rId5" Type="http://schemas.openxmlformats.org/officeDocument/2006/relationships/image" Target="../media/image1.emf"/><Relationship Id="rId10" Type="http://schemas.openxmlformats.org/officeDocument/2006/relationships/image" Target="../media/image6.emf"/><Relationship Id="rId4" Type="http://schemas.openxmlformats.org/officeDocument/2006/relationships/chart" Target="../charts/chart59.xml"/><Relationship Id="rId9" Type="http://schemas.openxmlformats.org/officeDocument/2006/relationships/image" Target="../media/image5.emf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363310</xdr:colOff>
      <xdr:row>8</xdr:row>
      <xdr:rowOff>180975</xdr:rowOff>
    </xdr:from>
    <xdr:to>
      <xdr:col>6</xdr:col>
      <xdr:colOff>66675</xdr:colOff>
      <xdr:row>25</xdr:row>
      <xdr:rowOff>141514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349703</xdr:colOff>
      <xdr:row>27</xdr:row>
      <xdr:rowOff>96211</xdr:rowOff>
    </xdr:from>
    <xdr:to>
      <xdr:col>6</xdr:col>
      <xdr:colOff>43543</xdr:colOff>
      <xdr:row>48</xdr:row>
      <xdr:rowOff>134311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321770</xdr:colOff>
      <xdr:row>50</xdr:row>
      <xdr:rowOff>122783</xdr:rowOff>
    </xdr:from>
    <xdr:to>
      <xdr:col>5</xdr:col>
      <xdr:colOff>1263241</xdr:colOff>
      <xdr:row>70</xdr:row>
      <xdr:rowOff>43223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802822</xdr:colOff>
      <xdr:row>9</xdr:row>
      <xdr:rowOff>163285</xdr:rowOff>
    </xdr:from>
    <xdr:to>
      <xdr:col>16</xdr:col>
      <xdr:colOff>789214</xdr:colOff>
      <xdr:row>23</xdr:row>
      <xdr:rowOff>137583</xdr:rowOff>
    </xdr:to>
    <xdr:sp macro="" textlink="">
      <xdr:nvSpPr>
        <xdr:cNvPr id="4" name="CaixaDeTexto 3"/>
        <xdr:cNvSpPr txBox="1"/>
      </xdr:nvSpPr>
      <xdr:spPr>
        <a:xfrm>
          <a:off x="6930572" y="1877785"/>
          <a:ext cx="11733892" cy="29482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Os sete postos pluviométricos apresentados na sub-bacia 70 pelo projeto Atlas Pluviométrico do Brasil (PINTO et al., 2011) apresentaram uma média de precipitação pluviométrica entre os meses do ano de 140,6 mm. Observa-se na Figura que cinco meses ficaram acima da média de 140,6 mm, enquanto os outros sete meses ficaram abaixo da média.</a:t>
          </a:r>
        </a:p>
        <a:p>
          <a:endParaRPr lang="pt-BR" sz="1200"/>
        </a:p>
        <a:p>
          <a:r>
            <a:rPr lang="pt-BR" sz="1200"/>
            <a:t>O mês de março apresentou a menor média entre os postos estudados, com um valor de 111,6 mm. Já o mês de outubro apresentou a maior média, com um valor de 178,4 mm.</a:t>
          </a:r>
        </a:p>
        <a:p>
          <a:endParaRPr lang="pt-BR" sz="1200"/>
        </a:p>
        <a:p>
          <a:r>
            <a:rPr lang="pt-BR" sz="1200"/>
            <a:t>Nota-se na Figura que o período consecutivo de meses com menos chuva vai de março a junho, com média de chuva de 118,8 mm nestes quatro meses e em que a precipitação média máxima fica em 130,2 mm no mês de maio. Já o período com meses, não consecutivos, com mais chuvas vai de julho a fevereiro, com média de precipitação de 151,5 mm nestes oito meses.</a:t>
          </a:r>
        </a:p>
        <a:p>
          <a:endParaRPr lang="pt-BR" sz="1200"/>
        </a:p>
        <a:p>
          <a:r>
            <a:rPr lang="pt-BR" sz="1200"/>
            <a:t>O posto com maior precipitação pluviométrica anual média foi o Clemente Argolo (2751017), com 1944,1mm e uma altitude de 864m (extraída pelo SRTM 90). Já o posto com menor  precipitação pluviométrica anual média foi o Bom Jardim da Serra, com 1474,3mm e uma altitude de 1279m. Verifica-se na Figura que há uma leve tendência de decréscimo (r² = 0,3014) da precipitação quanto maior é a altitude na sub-bacia 70 (extraída pelo SRTM 90).</a:t>
          </a:r>
        </a:p>
        <a:p>
          <a:endParaRPr lang="pt-BR" sz="1200"/>
        </a:p>
        <a:p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Considerando a soma das médias mensais da precipitação de todas as estações pluviométricas na sub-bacia 70, para o período histórico de 1977 a 2006 (Pinto et al., 2011), obtém-se uma média de precipitação anual na sub-bacia 70 de 1687,2mm.</a:t>
          </a:r>
          <a:endParaRPr lang="pt-BR" sz="12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5</xdr:col>
      <xdr:colOff>477510</xdr:colOff>
      <xdr:row>53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55</xdr:row>
      <xdr:rowOff>43143</xdr:rowOff>
    </xdr:from>
    <xdr:to>
      <xdr:col>5</xdr:col>
      <xdr:colOff>582285</xdr:colOff>
      <xdr:row>76</xdr:row>
      <xdr:rowOff>81243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12887</xdr:colOff>
      <xdr:row>78</xdr:row>
      <xdr:rowOff>77880</xdr:rowOff>
    </xdr:from>
    <xdr:to>
      <xdr:col>5</xdr:col>
      <xdr:colOff>422218</xdr:colOff>
      <xdr:row>97</xdr:row>
      <xdr:rowOff>188820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40</xdr:row>
      <xdr:rowOff>0</xdr:rowOff>
    </xdr:from>
    <xdr:to>
      <xdr:col>16</xdr:col>
      <xdr:colOff>578795</xdr:colOff>
      <xdr:row>55</xdr:row>
      <xdr:rowOff>4763</xdr:rowOff>
    </xdr:to>
    <xdr:sp macro="" textlink="">
      <xdr:nvSpPr>
        <xdr:cNvPr id="5" name="CaixaDeTexto 4"/>
        <xdr:cNvSpPr txBox="1"/>
      </xdr:nvSpPr>
      <xdr:spPr>
        <a:xfrm>
          <a:off x="7270750" y="7620000"/>
          <a:ext cx="12469170" cy="28622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Os 36</a:t>
          </a:r>
          <a:r>
            <a:rPr lang="pt-BR" sz="1200" baseline="0"/>
            <a:t> </a:t>
          </a:r>
          <a:r>
            <a:rPr lang="pt-BR" sz="1200"/>
            <a:t>postos pluviométricos apresentados na sub-bacia 81 pelo projeto Atlas Pluviométrico do Brasil (PINTO et al., 2011) apresentaram uma média de precipitação pluviométrica entre os meses do ano de 131,3mm. Observa-se na Figura que quatro meses ficaram acima da média de 131,3mm, enquanto os outros oito meses ficaram abaixo da média.</a:t>
          </a:r>
        </a:p>
        <a:p>
          <a:endParaRPr lang="pt-BR" sz="1200"/>
        </a:p>
        <a:p>
          <a:r>
            <a:rPr lang="pt-BR" sz="1200"/>
            <a:t>O mês de agosto apresentou a menor média entre os postos estudados, com um valor de 57,8mm. Já o mês de janeiro apresentou a maior média, com um valor de 234,7mm</a:t>
          </a:r>
        </a:p>
        <a:p>
          <a:endParaRPr lang="pt-BR" sz="1200"/>
        </a:p>
        <a:p>
          <a:r>
            <a:rPr lang="pt-BR" sz="1200"/>
            <a:t>Nota-se na Figura que o período consecutivo de meses com menos chuva vai de abril</a:t>
          </a:r>
          <a:r>
            <a:rPr lang="pt-BR" sz="1200" baseline="0"/>
            <a:t> </a:t>
          </a:r>
          <a:r>
            <a:rPr lang="pt-BR" sz="1200"/>
            <a:t>a agosto, com média de chuva de 83,4mm nestes cinco</a:t>
          </a:r>
          <a:r>
            <a:rPr lang="pt-BR" sz="1200" baseline="0"/>
            <a:t> </a:t>
          </a:r>
          <a:r>
            <a:rPr lang="pt-BR" sz="1200"/>
            <a:t>meses e em que a precipitação média máxima fica em 100,7mm no mês de maio. Já o período com meses, não consecutivos, com mais chuvas vai de setembro a março, com média de precipitação de 165,5mm nestes sete</a:t>
          </a:r>
          <a:r>
            <a:rPr lang="pt-BR" sz="1200" baseline="0"/>
            <a:t> </a:t>
          </a:r>
          <a:r>
            <a:rPr lang="pt-BR" sz="1200"/>
            <a:t>meses.</a:t>
          </a:r>
        </a:p>
        <a:p>
          <a:endParaRPr lang="pt-BR" sz="1200"/>
        </a:p>
        <a:p>
          <a:r>
            <a:rPr lang="pt-BR" sz="1200"/>
            <a:t>O posto com maior precipitação pluviométrica anual média foi o Ribeirão da Serra (2447012), com 2287,7mm e uma altitude de 52m (extraída pelo SRTM 90). Já o posto com menor  precipitação pluviométrica anual média foi o Santa Cruz - Tigre</a:t>
          </a:r>
          <a:r>
            <a:rPr lang="pt-BR" sz="1200" baseline="0"/>
            <a:t> </a:t>
          </a:r>
          <a:r>
            <a:rPr lang="pt-BR" sz="1200"/>
            <a:t>(2549054), com 1297,9mm e uma altitude de 920m. 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Verifica-se na Figura que há uma leve tendência de decréscimo (r² = 0,0547) da precipitação quanto maior é a altitude na sub-bacia 81(extraída pelo SRTM 90).</a:t>
          </a:r>
        </a:p>
        <a:p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Considerando a soma das médias mensais da precipitação de todas as estações pluviométricas na sub-bacia 81, para o período histórico de 1977 a 2006 (Pinto et al., 2011), obtém-se uma média de precipitação anual na sub-bacia 81</a:t>
          </a:r>
          <a:r>
            <a:rPr lang="pt-BR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1575,1mm.</a:t>
          </a:r>
          <a:endParaRPr lang="pt-BR" sz="1200">
            <a:effectLst/>
          </a:endParaRPr>
        </a:p>
        <a:p>
          <a:endParaRPr lang="pt-BR" sz="1200">
            <a:effectLst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5</xdr:col>
      <xdr:colOff>477510</xdr:colOff>
      <xdr:row>30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32</xdr:row>
      <xdr:rowOff>43143</xdr:rowOff>
    </xdr:from>
    <xdr:to>
      <xdr:col>5</xdr:col>
      <xdr:colOff>582285</xdr:colOff>
      <xdr:row>53</xdr:row>
      <xdr:rowOff>81243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12887</xdr:colOff>
      <xdr:row>55</xdr:row>
      <xdr:rowOff>77880</xdr:rowOff>
    </xdr:from>
    <xdr:to>
      <xdr:col>5</xdr:col>
      <xdr:colOff>422218</xdr:colOff>
      <xdr:row>74</xdr:row>
      <xdr:rowOff>188820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56885</xdr:colOff>
      <xdr:row>16</xdr:row>
      <xdr:rowOff>23814</xdr:rowOff>
    </xdr:from>
    <xdr:to>
      <xdr:col>16</xdr:col>
      <xdr:colOff>1625864</xdr:colOff>
      <xdr:row>31</xdr:row>
      <xdr:rowOff>35720</xdr:rowOff>
    </xdr:to>
    <xdr:sp macro="" textlink="">
      <xdr:nvSpPr>
        <xdr:cNvPr id="5" name="CaixaDeTexto 4"/>
        <xdr:cNvSpPr txBox="1"/>
      </xdr:nvSpPr>
      <xdr:spPr>
        <a:xfrm>
          <a:off x="7343510" y="3071814"/>
          <a:ext cx="13177573" cy="28694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Os 13</a:t>
          </a:r>
          <a:r>
            <a:rPr lang="pt-BR" sz="1200" baseline="0"/>
            <a:t> </a:t>
          </a:r>
          <a:r>
            <a:rPr lang="pt-BR" sz="1200"/>
            <a:t>postos pluviométricos apresentados na sub-bacia 82 pelo projeto Atlas Pluviométrico do Brasil (PINTO et al., 2011) apresentaram uma média de precipitação pluviométrica entre os meses do ano de 178,2mm. Observa-se na Figura que quatro meses ficaram acima da média de 178,2mm, enquanto os outros oito meses ficaram abaixo da média.</a:t>
          </a:r>
        </a:p>
        <a:p>
          <a:endParaRPr lang="pt-BR" sz="1200"/>
        </a:p>
        <a:p>
          <a:r>
            <a:rPr lang="pt-BR" sz="1200"/>
            <a:t>O mês de agosto apresentou a menor média entre os postos estudados, com um valor de 90,9mm. Já o mês de janeiro apresentou a maior média, com um valor de 214,9mm</a:t>
          </a:r>
        </a:p>
        <a:p>
          <a:endParaRPr lang="pt-BR" sz="1200"/>
        </a:p>
        <a:p>
          <a:r>
            <a:rPr lang="pt-BR" sz="1200"/>
            <a:t>Nota-se na Figura que o período consecutivo de meses com menos chuva vai de abril a agosto, com média de chuva de 116,6mm nestes cinco</a:t>
          </a:r>
          <a:r>
            <a:rPr lang="pt-BR" sz="1200" baseline="0"/>
            <a:t> </a:t>
          </a:r>
          <a:r>
            <a:rPr lang="pt-BR" sz="1200"/>
            <a:t>meses e em que a precipitação média máxima fica em 140,8mm no mês de abril. Já o período com meses, não consecutivos, com mais chuvas vai de setembro a março, com média de precipitação de 222,2mm nestes sete</a:t>
          </a:r>
          <a:r>
            <a:rPr lang="pt-BR" sz="1200" baseline="0"/>
            <a:t> </a:t>
          </a:r>
          <a:r>
            <a:rPr lang="pt-BR" sz="1200"/>
            <a:t>meses.</a:t>
          </a:r>
        </a:p>
        <a:p>
          <a:endParaRPr lang="pt-BR" sz="1200"/>
        </a:p>
        <a:p>
          <a:r>
            <a:rPr lang="pt-BR" sz="1200"/>
            <a:t>O posto com maior precipitação pluviométrica anual média foi o Rio</a:t>
          </a:r>
          <a:r>
            <a:rPr lang="pt-BR" sz="1200" baseline="0"/>
            <a:t> Guaraqueçaba</a:t>
          </a:r>
          <a:r>
            <a:rPr lang="pt-BR" sz="1200"/>
            <a:t> (2548042), com 2701,6mm e uma altitude de 234m (extraída pelo SRTM 90). Já o posto com menor  precipitação pluviométrica anual média foi o Picarras</a:t>
          </a:r>
          <a:r>
            <a:rPr lang="pt-BR" sz="1200" baseline="0"/>
            <a:t> </a:t>
          </a:r>
          <a:r>
            <a:rPr lang="pt-BR" sz="1200"/>
            <a:t>(2648019), com 1677,9mm e uma altitude de 7m. 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Verifica-se na Figura que há uma tendência de acréscimo (r² = 0,1061) da precipitação quanto maior é a altitude na sub-bacia 82(extraída pelo SRTM 90).</a:t>
          </a:r>
        </a:p>
        <a:p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Considerando a soma das médias mensais da precipitação de todas as estações pluviométricas na sub-bacia 82, para o período histórico de 1977 a 2006 (Pinto et al., 2011), obtém-se uma média de precipitação anual na sub-bacia 82</a:t>
          </a:r>
          <a:r>
            <a:rPr lang="pt-BR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2138,2mm.</a:t>
          </a:r>
          <a:endParaRPr lang="pt-BR" sz="1200">
            <a:effectLst/>
          </a:endParaRPr>
        </a:p>
        <a:p>
          <a:endParaRPr lang="pt-BR" sz="1200">
            <a:effectLst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5</xdr:col>
      <xdr:colOff>477510</xdr:colOff>
      <xdr:row>42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44</xdr:row>
      <xdr:rowOff>43143</xdr:rowOff>
    </xdr:from>
    <xdr:to>
      <xdr:col>5</xdr:col>
      <xdr:colOff>582285</xdr:colOff>
      <xdr:row>65</xdr:row>
      <xdr:rowOff>81243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12887</xdr:colOff>
      <xdr:row>67</xdr:row>
      <xdr:rowOff>77880</xdr:rowOff>
    </xdr:from>
    <xdr:to>
      <xdr:col>5</xdr:col>
      <xdr:colOff>422218</xdr:colOff>
      <xdr:row>86</xdr:row>
      <xdr:rowOff>188820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27</xdr:row>
      <xdr:rowOff>0</xdr:rowOff>
    </xdr:from>
    <xdr:to>
      <xdr:col>16</xdr:col>
      <xdr:colOff>1007420</xdr:colOff>
      <xdr:row>42</xdr:row>
      <xdr:rowOff>23813</xdr:rowOff>
    </xdr:to>
    <xdr:sp macro="" textlink="">
      <xdr:nvSpPr>
        <xdr:cNvPr id="5" name="CaixaDeTexto 4"/>
        <xdr:cNvSpPr txBox="1"/>
      </xdr:nvSpPr>
      <xdr:spPr>
        <a:xfrm>
          <a:off x="7286625" y="5143500"/>
          <a:ext cx="12473139" cy="28813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Os 25</a:t>
          </a:r>
          <a:r>
            <a:rPr lang="pt-BR" sz="1200" baseline="0"/>
            <a:t> </a:t>
          </a:r>
          <a:r>
            <a:rPr lang="pt-BR" sz="1200"/>
            <a:t>postos pluviométricos apresentados na sub-bacia 83 pelo projeto Atlas Pluviométrico do Brasil (PINTO et al., 2011) apresentaram uma média de precipitação pluviométrica entre os meses do ano de 132,2mm. Observa-se na Figura que cinco</a:t>
          </a:r>
          <a:r>
            <a:rPr lang="pt-BR" sz="1200" baseline="0"/>
            <a:t> </a:t>
          </a:r>
          <a:r>
            <a:rPr lang="pt-BR" sz="1200"/>
            <a:t>meses ficaram acima da média de 132,2mm, enquanto os outros </a:t>
          </a:r>
          <a:r>
            <a:rPr lang="pt-BR" sz="1200" baseline="0"/>
            <a:t>sete </a:t>
          </a:r>
          <a:r>
            <a:rPr lang="pt-BR" sz="1200"/>
            <a:t>meses ficaram abaixo da média.</a:t>
          </a:r>
        </a:p>
        <a:p>
          <a:endParaRPr lang="pt-BR" sz="1200"/>
        </a:p>
        <a:p>
          <a:r>
            <a:rPr lang="pt-BR" sz="1200"/>
            <a:t>O mês de abril apresentou a menor média entre os postos estudados, com um valor de 93,3mm. Já o mês de janeiro</a:t>
          </a:r>
          <a:r>
            <a:rPr lang="pt-BR" sz="1200" baseline="0"/>
            <a:t> </a:t>
          </a:r>
          <a:r>
            <a:rPr lang="pt-BR" sz="1200"/>
            <a:t>apresentou a maior média, com um valor de 189,2mm</a:t>
          </a:r>
        </a:p>
        <a:p>
          <a:endParaRPr lang="pt-BR" sz="1200"/>
        </a:p>
        <a:p>
          <a:r>
            <a:rPr lang="pt-BR" sz="1200"/>
            <a:t>Nota-se na Figura que o período consecutivo de meses com menos chuva vai de abril a agosto, com média de chuva de 104,3mm nestes cinco</a:t>
          </a:r>
          <a:r>
            <a:rPr lang="pt-BR" sz="1200" baseline="0"/>
            <a:t> </a:t>
          </a:r>
          <a:r>
            <a:rPr lang="pt-BR" sz="1200"/>
            <a:t>meses e em que a precipitação média máxima fica em 123,5mm no mês de julho. Já o período com meses, não consecutivos, com mais chuvas vai de setembro a março, com média de precipitação de 152,0mm nestes sete</a:t>
          </a:r>
          <a:r>
            <a:rPr lang="pt-BR" sz="1200" baseline="0"/>
            <a:t> </a:t>
          </a:r>
          <a:r>
            <a:rPr lang="pt-BR" sz="1200"/>
            <a:t>meses.</a:t>
          </a:r>
        </a:p>
        <a:p>
          <a:endParaRPr lang="pt-BR" sz="1200"/>
        </a:p>
        <a:p>
          <a:r>
            <a:rPr lang="pt-BR" sz="1200"/>
            <a:t>O posto com maior precipitação pluviométrica anual média foi o Itoupava Central (2649010), com 1794,61mm e uma altitude de 27m (extraída pelo SRTM 90). Já o posto com menor  precipitação pluviométrica anual média foi o Nova</a:t>
          </a:r>
          <a:r>
            <a:rPr lang="pt-BR" sz="1200" baseline="0"/>
            <a:t> Bremen </a:t>
          </a:r>
          <a:r>
            <a:rPr lang="pt-BR" sz="1200"/>
            <a:t>(2749005), com 1425,15mm e uma altitude de 281m. 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Verifica-se na Figura que há uma leve tendência de decréscimo (r² = 0,0935) da precipitação quanto maior é a altitude na sub-bacia 83(extraída pelo SRTM 90).</a:t>
          </a:r>
        </a:p>
        <a:p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Considerando a soma das médias mensais da precipitação de todas as estações pluviométricas na sub-bacia 83, para o período histórico de 1977 a 2006 (Pinto et al., 2011), obtém-se uma média de precipitação anual na sub-bacia 83</a:t>
          </a:r>
          <a:r>
            <a:rPr lang="pt-BR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1586mm.</a:t>
          </a:r>
          <a:endParaRPr lang="pt-BR" sz="1200">
            <a:effectLst/>
          </a:endParaRPr>
        </a:p>
        <a:p>
          <a:endParaRPr lang="pt-BR" sz="1200">
            <a:effectLst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5</xdr:col>
      <xdr:colOff>477510</xdr:colOff>
      <xdr:row>38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40</xdr:row>
      <xdr:rowOff>43143</xdr:rowOff>
    </xdr:from>
    <xdr:to>
      <xdr:col>5</xdr:col>
      <xdr:colOff>582285</xdr:colOff>
      <xdr:row>61</xdr:row>
      <xdr:rowOff>81243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12887</xdr:colOff>
      <xdr:row>63</xdr:row>
      <xdr:rowOff>77880</xdr:rowOff>
    </xdr:from>
    <xdr:to>
      <xdr:col>5</xdr:col>
      <xdr:colOff>422218</xdr:colOff>
      <xdr:row>82</xdr:row>
      <xdr:rowOff>188820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1007420</xdr:colOff>
      <xdr:row>38</xdr:row>
      <xdr:rowOff>166688</xdr:rowOff>
    </xdr:to>
    <xdr:sp macro="" textlink="">
      <xdr:nvSpPr>
        <xdr:cNvPr id="5" name="CaixaDeTexto 4"/>
        <xdr:cNvSpPr txBox="1"/>
      </xdr:nvSpPr>
      <xdr:spPr>
        <a:xfrm>
          <a:off x="7286625" y="4572000"/>
          <a:ext cx="12473139" cy="28336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Os 21</a:t>
          </a:r>
          <a:r>
            <a:rPr lang="pt-BR" sz="1200" baseline="0"/>
            <a:t> </a:t>
          </a:r>
          <a:r>
            <a:rPr lang="pt-BR" sz="1200"/>
            <a:t>postos pluviométricos apresentados na sub-bacia 84 pelo projeto Atlas Pluviométrico do Brasil (PINTO et al., 2011) apresentaram uma média de precipitação pluviométrica entre os meses do ano de 136,7mm. Observa-se na Figura que cinco</a:t>
          </a:r>
          <a:r>
            <a:rPr lang="pt-BR" sz="1200" baseline="0"/>
            <a:t> </a:t>
          </a:r>
          <a:r>
            <a:rPr lang="pt-BR" sz="1200"/>
            <a:t>meses ficaram acima da média de 136,7mm, enquanto os outros sete</a:t>
          </a:r>
          <a:r>
            <a:rPr lang="pt-BR" sz="1200" baseline="0"/>
            <a:t> </a:t>
          </a:r>
          <a:r>
            <a:rPr lang="pt-BR" sz="1200"/>
            <a:t>meses ficaram abaixo da média.</a:t>
          </a:r>
        </a:p>
        <a:p>
          <a:endParaRPr lang="pt-BR" sz="1200"/>
        </a:p>
        <a:p>
          <a:r>
            <a:rPr lang="pt-BR" sz="1200"/>
            <a:t>O mês de junho apresentou a menor média entre os postos estudados, com um valor de 87,4mm. Já o mês de janeiro apresentou a maior média, com um valor de 198,9mm</a:t>
          </a:r>
        </a:p>
        <a:p>
          <a:endParaRPr lang="pt-BR" sz="1200"/>
        </a:p>
        <a:p>
          <a:r>
            <a:rPr lang="pt-BR" sz="1200"/>
            <a:t>Nota-se na Figura que o período consecutivo de meses com menos chuva vai de abril</a:t>
          </a:r>
          <a:r>
            <a:rPr lang="pt-BR" sz="1200" baseline="0"/>
            <a:t> </a:t>
          </a:r>
          <a:r>
            <a:rPr lang="pt-BR" sz="1200"/>
            <a:t>a agosto, com média de chuva de 103,2mm nestes </a:t>
          </a:r>
          <a:r>
            <a:rPr lang="pt-BR" sz="1200" baseline="0"/>
            <a:t> cinco </a:t>
          </a:r>
          <a:r>
            <a:rPr lang="pt-BR" sz="1200"/>
            <a:t>meses e em que a precipitação média máxima fica em 115,1mm no mês de julio. Já o período com meses, não consecutivos, com mais chuvas vai de setembro a março, com média de precipitação de 160,6mm nestes sete</a:t>
          </a:r>
          <a:r>
            <a:rPr lang="pt-BR" sz="1200" baseline="0"/>
            <a:t> </a:t>
          </a:r>
          <a:r>
            <a:rPr lang="pt-BR" sz="1200"/>
            <a:t>meses.</a:t>
          </a:r>
        </a:p>
        <a:p>
          <a:endParaRPr lang="pt-BR" sz="1200"/>
        </a:p>
        <a:p>
          <a:r>
            <a:rPr lang="pt-BR" sz="1200"/>
            <a:t>O posto com maior precipitação pluviométrica anual média foi o Timbé</a:t>
          </a:r>
          <a:r>
            <a:rPr lang="pt-BR" sz="1200" baseline="0"/>
            <a:t> do Sul</a:t>
          </a:r>
          <a:r>
            <a:rPr lang="pt-BR" sz="1200"/>
            <a:t> (2849019), com 2014,84mm e uma altitude de 117m (extraída pelo SRTM 90). Já o posto com menor  precipitação pluviométrica anual média foi o Imbituba</a:t>
          </a:r>
          <a:r>
            <a:rPr lang="pt-BR" sz="1200" baseline="0"/>
            <a:t> </a:t>
          </a:r>
          <a:r>
            <a:rPr lang="pt-BR" sz="1200"/>
            <a:t>(2848007), com 1420,58mm e uma altitude de 25m. 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Verifica-se na Figura que há uma tendência de acréscimo (r² = 0,3072) da precipitação quanto maior é a altitude na sub-bacia 84(extraída pelo SRTM 90).</a:t>
          </a:r>
        </a:p>
        <a:p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Considerando a soma das médias mensais da precipitação de todas as estações pluviométricas na sub-bacia 84, para o período histórico de 1977 a 2006 (Pinto et al., 2011), obtém-se uma média de precipitação anual na sub-bacia 84</a:t>
          </a:r>
          <a:r>
            <a:rPr lang="pt-BR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1640,3mm.</a:t>
          </a:r>
          <a:endParaRPr lang="pt-BR" sz="1200">
            <a:effectLst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5</xdr:col>
      <xdr:colOff>477510</xdr:colOff>
      <xdr:row>33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35</xdr:row>
      <xdr:rowOff>43143</xdr:rowOff>
    </xdr:from>
    <xdr:to>
      <xdr:col>5</xdr:col>
      <xdr:colOff>582285</xdr:colOff>
      <xdr:row>56</xdr:row>
      <xdr:rowOff>81243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12887</xdr:colOff>
      <xdr:row>58</xdr:row>
      <xdr:rowOff>77880</xdr:rowOff>
    </xdr:from>
    <xdr:to>
      <xdr:col>5</xdr:col>
      <xdr:colOff>422218</xdr:colOff>
      <xdr:row>77</xdr:row>
      <xdr:rowOff>188820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19</xdr:row>
      <xdr:rowOff>1</xdr:rowOff>
    </xdr:from>
    <xdr:to>
      <xdr:col>16</xdr:col>
      <xdr:colOff>1007420</xdr:colOff>
      <xdr:row>34</xdr:row>
      <xdr:rowOff>1</xdr:rowOff>
    </xdr:to>
    <xdr:sp macro="" textlink="">
      <xdr:nvSpPr>
        <xdr:cNvPr id="5" name="CaixaDeTexto 4"/>
        <xdr:cNvSpPr txBox="1"/>
      </xdr:nvSpPr>
      <xdr:spPr>
        <a:xfrm>
          <a:off x="7286625" y="3619501"/>
          <a:ext cx="12473139" cy="2857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Os 16</a:t>
          </a:r>
          <a:r>
            <a:rPr lang="pt-BR" sz="1200" baseline="0"/>
            <a:t> </a:t>
          </a:r>
          <a:r>
            <a:rPr lang="pt-BR" sz="1200"/>
            <a:t>postos pluviométricos apresentados na sub-bacia 85 pelo projeto Atlas Pluviométrico do Brasil (PINTO et al., 2011) apresentaram uma média de precipitação pluviométrica entre os meses do ano de 146,0mm. Observa-se na Figura que cinco</a:t>
          </a:r>
          <a:r>
            <a:rPr lang="pt-BR" sz="1200" baseline="0"/>
            <a:t> </a:t>
          </a:r>
          <a:r>
            <a:rPr lang="pt-BR" sz="1200"/>
            <a:t>meses ficaram acima da média de 146mm, enquanto os outros sete</a:t>
          </a:r>
          <a:r>
            <a:rPr lang="pt-BR" sz="1200" baseline="0"/>
            <a:t> </a:t>
          </a:r>
          <a:r>
            <a:rPr lang="pt-BR" sz="1200"/>
            <a:t>meses ficaram abaixo da média.</a:t>
          </a:r>
        </a:p>
        <a:p>
          <a:endParaRPr lang="pt-BR" sz="1200"/>
        </a:p>
        <a:p>
          <a:r>
            <a:rPr lang="pt-BR" sz="1200"/>
            <a:t>Os meses de março e agosto apresentaram as menores médias entre os postos estudados, com um valor de </a:t>
          </a:r>
          <a:r>
            <a:rPr lang="pt-BR" sz="1200" baseline="0"/>
            <a:t> 119,5</a:t>
          </a:r>
          <a:r>
            <a:rPr lang="pt-BR" sz="1200"/>
            <a:t>mm. Já o mês de outubro apresentou a maior média, com um valor de 185,6mm</a:t>
          </a:r>
        </a:p>
        <a:p>
          <a:endParaRPr lang="pt-BR" sz="1200"/>
        </a:p>
        <a:p>
          <a:r>
            <a:rPr lang="pt-BR" sz="1200"/>
            <a:t>Nota-se na Figura que o período consecutivo de meses com menos chuva vai de fevereiro</a:t>
          </a:r>
          <a:r>
            <a:rPr lang="pt-BR" sz="1200" baseline="0"/>
            <a:t> </a:t>
          </a:r>
          <a:r>
            <a:rPr lang="pt-BR" sz="1200"/>
            <a:t>a agosto, com média de chuva de 140,7mm nestes sete meses ,e em que a precipitação média máxima fica em 162,1mm no mês de julho. Já o período com meses, não consecutivos, com mais chuvas vai de setembro</a:t>
          </a:r>
          <a:r>
            <a:rPr lang="pt-BR" sz="1200" baseline="0"/>
            <a:t> </a:t>
          </a:r>
          <a:r>
            <a:rPr lang="pt-BR" sz="1200"/>
            <a:t>a janeiro. com média de precipitação de 154,2mm nestes cinco meses.</a:t>
          </a:r>
        </a:p>
        <a:p>
          <a:endParaRPr lang="pt-BR" sz="1200"/>
        </a:p>
        <a:p>
          <a:r>
            <a:rPr lang="pt-BR" sz="1200"/>
            <a:t>O posto com maior precipitação pluviométrica anual média foi o Carazinho (2852006), com 1985,65mm</a:t>
          </a:r>
          <a:r>
            <a:rPr lang="pt-BR" sz="1200" baseline="0"/>
            <a:t> </a:t>
          </a:r>
          <a:r>
            <a:rPr lang="pt-BR" sz="1200"/>
            <a:t>e uma altitude de 568m (extraída pelo SRTM 90). Já o posto com menor  precipitação pluviométrica anual média foi o Passo</a:t>
          </a:r>
          <a:r>
            <a:rPr lang="pt-BR" sz="1200" baseline="0"/>
            <a:t> dos Freires </a:t>
          </a:r>
          <a:r>
            <a:rPr lang="pt-BR" sz="1200"/>
            <a:t>(3053017), com 1574,3mm e uma altitude de 213m. 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Verifica-se na Figura que há uma leve tendência de acréscimo (r² = 0,0446) da precipitação quanto maior é a altitude na sub-bacia 85(extraída pelo SRTM 90).</a:t>
          </a:r>
        </a:p>
        <a:p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Considerando a soma das médias mensais da precipitação de todas as estações pluviométricas na sub-bacia 85, para o período histórico de 1977 a 2006 (Pinto et al., 2011), obtém-se uma média de precipitação anual na sub-bacia 85</a:t>
          </a:r>
          <a:r>
            <a:rPr lang="pt-BR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1751,5mm.</a:t>
          </a:r>
          <a:endParaRPr lang="pt-BR" sz="1200">
            <a:effectLst/>
          </a:endParaRPr>
        </a:p>
        <a:p>
          <a:endParaRPr lang="pt-BR" sz="1200">
            <a:effectLst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5</xdr:col>
      <xdr:colOff>477510</xdr:colOff>
      <xdr:row>32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34</xdr:row>
      <xdr:rowOff>43143</xdr:rowOff>
    </xdr:from>
    <xdr:to>
      <xdr:col>5</xdr:col>
      <xdr:colOff>582285</xdr:colOff>
      <xdr:row>55</xdr:row>
      <xdr:rowOff>81243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12887</xdr:colOff>
      <xdr:row>57</xdr:row>
      <xdr:rowOff>77880</xdr:rowOff>
    </xdr:from>
    <xdr:to>
      <xdr:col>5</xdr:col>
      <xdr:colOff>422218</xdr:colOff>
      <xdr:row>76</xdr:row>
      <xdr:rowOff>188820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18</xdr:row>
      <xdr:rowOff>1</xdr:rowOff>
    </xdr:from>
    <xdr:to>
      <xdr:col>16</xdr:col>
      <xdr:colOff>1007420</xdr:colOff>
      <xdr:row>32</xdr:row>
      <xdr:rowOff>107157</xdr:rowOff>
    </xdr:to>
    <xdr:sp macro="" textlink="">
      <xdr:nvSpPr>
        <xdr:cNvPr id="5" name="CaixaDeTexto 4"/>
        <xdr:cNvSpPr txBox="1"/>
      </xdr:nvSpPr>
      <xdr:spPr>
        <a:xfrm>
          <a:off x="7227094" y="3429001"/>
          <a:ext cx="12473139" cy="27741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Os 15</a:t>
          </a:r>
          <a:r>
            <a:rPr lang="pt-BR" sz="1200" baseline="0"/>
            <a:t> </a:t>
          </a:r>
          <a:r>
            <a:rPr lang="pt-BR" sz="1200"/>
            <a:t>postos pluviométricos apresentados na sub-bacia 86 pelo projeto Atlas Pluviométrico do Brasil (PINTO et al., 2011) apresentaram uma média de precipitação pluviométrica entre os meses do ano de 141,9mm. Observa-se na Figura que cinco meses ficaram acima da média de 141,9mm, enquanto os outros sete</a:t>
          </a:r>
          <a:r>
            <a:rPr lang="pt-BR" sz="1200" baseline="0"/>
            <a:t> </a:t>
          </a:r>
          <a:r>
            <a:rPr lang="pt-BR" sz="1200"/>
            <a:t>meses ficaram abaixo da média.</a:t>
          </a:r>
        </a:p>
        <a:p>
          <a:endParaRPr lang="pt-BR" sz="1200"/>
        </a:p>
        <a:p>
          <a:r>
            <a:rPr lang="pt-BR" sz="1200"/>
            <a:t>O mês de março apresentou a menor média entre os postos estudados, com um valor de 108,6mm. Já o mês de outubro</a:t>
          </a:r>
          <a:r>
            <a:rPr lang="pt-BR" sz="1200" baseline="0"/>
            <a:t> </a:t>
          </a:r>
          <a:r>
            <a:rPr lang="pt-BR" sz="1200"/>
            <a:t>apresentou a maior média, com um valor de 174,0mm</a:t>
          </a:r>
        </a:p>
        <a:p>
          <a:endParaRPr lang="pt-BR" sz="1200"/>
        </a:p>
        <a:p>
          <a:r>
            <a:rPr lang="pt-BR" sz="1200"/>
            <a:t>Nota-se na Figura que o período consecutivo de meses com menos chuva vai de março</a:t>
          </a:r>
          <a:r>
            <a:rPr lang="pt-BR" sz="1200" baseline="0"/>
            <a:t> </a:t>
          </a:r>
          <a:r>
            <a:rPr lang="pt-BR" sz="1200"/>
            <a:t>a junho, com média de chuva de 124,8mm nestes quatro</a:t>
          </a:r>
          <a:r>
            <a:rPr lang="pt-BR" sz="1200" baseline="0"/>
            <a:t> </a:t>
          </a:r>
          <a:r>
            <a:rPr lang="pt-BR" sz="1200"/>
            <a:t>meses e em que a precipitação média máxima fica em 137,1mm no mês de junho. Já o período com meses, não consecutivos, com mais chuvas vai de julho a fevereiro, com média de precipitação de 150,4mm nestes oito</a:t>
          </a:r>
          <a:r>
            <a:rPr lang="pt-BR" sz="1200" baseline="0"/>
            <a:t> </a:t>
          </a:r>
          <a:r>
            <a:rPr lang="pt-BR" sz="1200"/>
            <a:t>meses.</a:t>
          </a:r>
        </a:p>
        <a:p>
          <a:endParaRPr lang="pt-BR" sz="1200"/>
        </a:p>
        <a:p>
          <a:r>
            <a:rPr lang="pt-BR" sz="1200"/>
            <a:t>O posto com maior precipitação pluviométrica anual média foi o</a:t>
          </a:r>
          <a:r>
            <a:rPr lang="pt-BR" sz="1200" baseline="0"/>
            <a:t> Passo Migliavaca</a:t>
          </a:r>
          <a:r>
            <a:rPr lang="pt-BR" sz="1200"/>
            <a:t> (2851022), com 1919,4mm e uma altitude de 487m (extraída pelo SRTM 90). Já o posto com menor  precipitação pluviométrica anual média foi o Encantado</a:t>
          </a:r>
          <a:r>
            <a:rPr lang="pt-BR" sz="1200" baseline="0"/>
            <a:t> </a:t>
          </a:r>
          <a:r>
            <a:rPr lang="pt-BR" sz="1200"/>
            <a:t>(2951010), com 1438,43mm e uma altitude de  44m. 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Verifica-se na Figura que há uma tendência de acréscimo (r² = 0,0388) da precipitação quanto maior é a altitude na sub-bacia 86(extraída pelo SRTM 90).</a:t>
          </a:r>
        </a:p>
        <a:p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Considerando a soma das médias mensais da precipitação de todas as estações pluviométricas na sub-bacia 86, para o período histórico de 1977 a 2006 (Pinto et al., 2011), obtém-se uma média de precipitação anual na sub-bacia 86</a:t>
          </a:r>
          <a:r>
            <a:rPr lang="pt-BR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1702,7mm.</a:t>
          </a:r>
          <a:endParaRPr lang="pt-BR" sz="1200">
            <a:effectLst/>
          </a:endParaRPr>
        </a:p>
        <a:p>
          <a:endParaRPr lang="pt-BR" sz="1200">
            <a:effectLst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180975</xdr:rowOff>
    </xdr:from>
    <xdr:to>
      <xdr:col>5</xdr:col>
      <xdr:colOff>483860</xdr:colOff>
      <xdr:row>43</xdr:row>
      <xdr:rowOff>180975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46</xdr:row>
      <xdr:rowOff>5043</xdr:rowOff>
    </xdr:from>
    <xdr:to>
      <xdr:col>5</xdr:col>
      <xdr:colOff>588635</xdr:colOff>
      <xdr:row>67</xdr:row>
      <xdr:rowOff>43143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31937</xdr:colOff>
      <xdr:row>69</xdr:row>
      <xdr:rowOff>39780</xdr:rowOff>
    </xdr:from>
    <xdr:to>
      <xdr:col>5</xdr:col>
      <xdr:colOff>428568</xdr:colOff>
      <xdr:row>88</xdr:row>
      <xdr:rowOff>150720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30</xdr:row>
      <xdr:rowOff>0</xdr:rowOff>
    </xdr:from>
    <xdr:to>
      <xdr:col>16</xdr:col>
      <xdr:colOff>1007420</xdr:colOff>
      <xdr:row>44</xdr:row>
      <xdr:rowOff>154781</xdr:rowOff>
    </xdr:to>
    <xdr:sp macro="" textlink="">
      <xdr:nvSpPr>
        <xdr:cNvPr id="8" name="CaixaDeTexto 7"/>
        <xdr:cNvSpPr txBox="1"/>
      </xdr:nvSpPr>
      <xdr:spPr>
        <a:xfrm>
          <a:off x="7286625" y="5762625"/>
          <a:ext cx="12473139" cy="28217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Os 27</a:t>
          </a:r>
          <a:r>
            <a:rPr lang="pt-BR" sz="1200" baseline="0"/>
            <a:t> </a:t>
          </a:r>
          <a:r>
            <a:rPr lang="pt-BR" sz="1200"/>
            <a:t>postos pluviométricos apresentados na sub-bacia 87 pelo projeto Atlas Pluviométrico do Brasil (PINTO et al., 2011) apresentaram uma média de precipitação pluviométrica entre os meses do ano de 127,5mm. Observa-se na Figura que cinco</a:t>
          </a:r>
          <a:r>
            <a:rPr lang="pt-BR" sz="1200" baseline="0"/>
            <a:t> </a:t>
          </a:r>
          <a:r>
            <a:rPr lang="pt-BR" sz="1200"/>
            <a:t>meses ficaram acima da média de 127,5mm, enquanto os outros sete meses ficaram abaixo da média.</a:t>
          </a:r>
        </a:p>
        <a:p>
          <a:endParaRPr lang="pt-BR" sz="1200"/>
        </a:p>
        <a:p>
          <a:r>
            <a:rPr lang="pt-BR" sz="1200"/>
            <a:t>O mês de março apresentou a menor média entre os postos estudados, com um valor de 110,8mm. Já o mês de julho</a:t>
          </a:r>
          <a:r>
            <a:rPr lang="pt-BR" sz="1200" baseline="0"/>
            <a:t> </a:t>
          </a:r>
          <a:r>
            <a:rPr lang="pt-BR" sz="1200"/>
            <a:t>apresentou a maior média, com um valor de 149,2mm</a:t>
          </a:r>
        </a:p>
        <a:p>
          <a:endParaRPr lang="pt-BR" sz="1200"/>
        </a:p>
        <a:p>
          <a:r>
            <a:rPr lang="pt-BR" sz="1200"/>
            <a:t>Nota-se na Figura que o período consecutivo de meses com menos chuva vai de março a junho, com média de chuva de 121,8mm nestes quatro</a:t>
          </a:r>
          <a:r>
            <a:rPr lang="pt-BR" sz="1200" baseline="0"/>
            <a:t> </a:t>
          </a:r>
          <a:r>
            <a:rPr lang="pt-BR" sz="1200"/>
            <a:t>meses e em que a precipitação média máxima fica em 133,4mm no mês de junho. Já o período com meses, não consecutivos, com mais chuvas vai de julho</a:t>
          </a:r>
          <a:r>
            <a:rPr lang="pt-BR" sz="1200" baseline="0"/>
            <a:t> </a:t>
          </a:r>
          <a:r>
            <a:rPr lang="pt-BR" sz="1200"/>
            <a:t>a fevereiro, com média de precipitação de 130,4mm nestes oito</a:t>
          </a:r>
          <a:r>
            <a:rPr lang="pt-BR" sz="1200" baseline="0"/>
            <a:t> </a:t>
          </a:r>
          <a:r>
            <a:rPr lang="pt-BR" sz="1200"/>
            <a:t>meses.</a:t>
          </a:r>
        </a:p>
        <a:p>
          <a:endParaRPr lang="pt-BR" sz="1200"/>
        </a:p>
        <a:p>
          <a:r>
            <a:rPr lang="pt-BR" sz="1200"/>
            <a:t>O posto com maior precipitação pluviométrica anual média foi o Renania (2950026), com 1941,3mm e uma altitude de 776m (extraída pelo SRTM 90). Já o posto com menor  precipitação pluviométrica anual média foi o Palmares do Sul</a:t>
          </a:r>
          <a:r>
            <a:rPr lang="pt-BR" sz="1200" baseline="0"/>
            <a:t> </a:t>
          </a:r>
          <a:r>
            <a:rPr lang="pt-BR" sz="1200"/>
            <a:t>(3050002), com 1248,97mm e uma altitude de 6m. 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Verifica-se na Figura que há uma tendência de acréscimo (r² = 0,1794) da precipitação quanto maior é a altitude na sub-bacia 87(extraída pelo SRTM 90).</a:t>
          </a:r>
        </a:p>
        <a:p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Considerando a soma das médias mensais da precipitação de todas as estações pluviométricas na sub-bacia 87, para o período histórico de 1977 a 2006 (Pinto et al., 2011), obtém-se uma média de precipitação anual na sub-bacia 87</a:t>
          </a:r>
          <a:r>
            <a:rPr lang="pt-BR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1530,4mm.</a:t>
          </a:r>
          <a:endParaRPr lang="pt-BR" sz="1200">
            <a:effectLst/>
          </a:endParaRPr>
        </a:p>
        <a:p>
          <a:endParaRPr lang="pt-BR" sz="1200">
            <a:effectLst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16</xdr:row>
      <xdr:rowOff>0</xdr:rowOff>
    </xdr:from>
    <xdr:to>
      <xdr:col>5</xdr:col>
      <xdr:colOff>483860</xdr:colOff>
      <xdr:row>31</xdr:row>
      <xdr:rowOff>28575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33</xdr:row>
      <xdr:rowOff>43143</xdr:rowOff>
    </xdr:from>
    <xdr:to>
      <xdr:col>5</xdr:col>
      <xdr:colOff>588635</xdr:colOff>
      <xdr:row>54</xdr:row>
      <xdr:rowOff>81243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31937</xdr:colOff>
      <xdr:row>56</xdr:row>
      <xdr:rowOff>77880</xdr:rowOff>
    </xdr:from>
    <xdr:to>
      <xdr:col>5</xdr:col>
      <xdr:colOff>428568</xdr:colOff>
      <xdr:row>75</xdr:row>
      <xdr:rowOff>188820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16</xdr:col>
      <xdr:colOff>1007420</xdr:colOff>
      <xdr:row>31</xdr:row>
      <xdr:rowOff>166688</xdr:rowOff>
    </xdr:to>
    <xdr:sp macro="" textlink="">
      <xdr:nvSpPr>
        <xdr:cNvPr id="8" name="CaixaDeTexto 7"/>
        <xdr:cNvSpPr txBox="1"/>
      </xdr:nvSpPr>
      <xdr:spPr>
        <a:xfrm>
          <a:off x="7286625" y="3238500"/>
          <a:ext cx="12473139" cy="28336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Os 14 postos pluviométricos apresentados na sub-bacia 88 pelo projeto Atlas Pluviométrico do Brasil (PINTO et al., 2011) apresentaram uma média de precipitação pluviométrica entre os meses do ano de 123,5mm. Observa-se na Figura que quatro</a:t>
          </a:r>
          <a:r>
            <a:rPr lang="pt-BR" sz="1200" baseline="0"/>
            <a:t> </a:t>
          </a:r>
          <a:r>
            <a:rPr lang="pt-BR" sz="1200"/>
            <a:t>meses ficaram acima da média de 123,5mm, enquanto os outros oito</a:t>
          </a:r>
          <a:r>
            <a:rPr lang="pt-BR" sz="1200" baseline="0"/>
            <a:t> </a:t>
          </a:r>
          <a:r>
            <a:rPr lang="pt-BR" sz="1200"/>
            <a:t>meses ficaram abaixo da média.</a:t>
          </a:r>
        </a:p>
        <a:p>
          <a:endParaRPr lang="pt-BR" sz="1200"/>
        </a:p>
        <a:p>
          <a:r>
            <a:rPr lang="pt-BR" sz="1200"/>
            <a:t>O mês de dezembro apresentou a menor média entre os postos estudados, com um valor de 102,6mm. Já o mês de julho</a:t>
          </a:r>
          <a:r>
            <a:rPr lang="pt-BR" sz="1200" baseline="0"/>
            <a:t> </a:t>
          </a:r>
          <a:r>
            <a:rPr lang="pt-BR" sz="1200"/>
            <a:t>apresentou a maior média, com um valor de 143,4mm.</a:t>
          </a:r>
        </a:p>
        <a:p>
          <a:endParaRPr lang="pt-BR" sz="1200"/>
        </a:p>
        <a:p>
          <a:r>
            <a:rPr lang="pt-BR" sz="1200"/>
            <a:t>Nota-se na Figura que o período consecutivo de meses com menos chuva vai de agosto a março, com média de chuva de 118,9mm nestes oito</a:t>
          </a:r>
          <a:r>
            <a:rPr lang="pt-BR" sz="1200" baseline="0"/>
            <a:t> </a:t>
          </a:r>
          <a:r>
            <a:rPr lang="pt-BR" sz="1200"/>
            <a:t>meses e em que a precipitação média máxima fica em 141,2mm no mês de fevereiro. Já o período com meses, não consecutivos, com mais chuvas vai de abril a julho, com média de precipitação de 132,7mm nestes quatro</a:t>
          </a:r>
          <a:r>
            <a:rPr lang="pt-BR" sz="1200" baseline="0"/>
            <a:t> </a:t>
          </a:r>
          <a:r>
            <a:rPr lang="pt-BR" sz="1200"/>
            <a:t>meses.</a:t>
          </a:r>
        </a:p>
        <a:p>
          <a:endParaRPr lang="pt-BR" sz="1200"/>
        </a:p>
        <a:p>
          <a:r>
            <a:rPr lang="pt-BR" sz="1200"/>
            <a:t>O posto com maior precipitação pluviométrica anual média foi o Canguçu (3152003), com 1823,25mm e uma altitude de 447m (extraída pelo SRTM 90). Já o posto com menor  precipitação pluviométrica anual média foi o Granja</a:t>
          </a:r>
          <a:r>
            <a:rPr lang="pt-BR" sz="1200" baseline="0"/>
            <a:t> Osório </a:t>
          </a:r>
          <a:r>
            <a:rPr lang="pt-BR" sz="1200"/>
            <a:t>(3253003), com 1325,72mm e uma altitude de 10m. 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Verifica-se na Figura que há uma tendência de acréscimo (r² = 0,5333) da precipitação quanto maior é a altitude na sub-bacia 88(extraída pelo SRTM 90).</a:t>
          </a:r>
        </a:p>
        <a:p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Considerando a soma das médias mensais da precipitação de todas as estações pluviométricas na sub-bacia 88, para o período histórico de 1977 a 2006 (Pinto et al., 2011), obtém-se uma média de precipitação anual na sub-bacia 88</a:t>
          </a:r>
          <a:r>
            <a:rPr lang="pt-BR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1482,2mm.</a:t>
          </a:r>
          <a:endParaRPr lang="pt-BR" sz="1200">
            <a:effectLst/>
          </a:endParaRPr>
        </a:p>
        <a:p>
          <a:endParaRPr lang="pt-BR" sz="1200">
            <a:effectLst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547687</xdr:colOff>
      <xdr:row>22</xdr:row>
      <xdr:rowOff>146579</xdr:rowOff>
    </xdr:from>
    <xdr:to>
      <xdr:col>12</xdr:col>
      <xdr:colOff>206373</xdr:colOff>
      <xdr:row>37</xdr:row>
      <xdr:rowOff>32279</xdr:rowOff>
    </xdr:to>
    <xdr:graphicFrame macro="">
      <xdr:nvGraphicFramePr>
        <xdr:cNvPr id="3" name="Gráfico 2" title="Distribuição das Estações por Sub-Bacia na Bacia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1851</xdr:colOff>
      <xdr:row>22</xdr:row>
      <xdr:rowOff>0</xdr:rowOff>
    </xdr:from>
    <xdr:to>
      <xdr:col>22</xdr:col>
      <xdr:colOff>1742545</xdr:colOff>
      <xdr:row>37</xdr:row>
      <xdr:rowOff>68527</xdr:rowOff>
    </xdr:to>
    <xdr:graphicFrame macro="">
      <xdr:nvGraphicFramePr>
        <xdr:cNvPr id="5" name="Gráfico 4" title="Distribuição das Estações por Sub-Bacia na Bacia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678656</xdr:colOff>
      <xdr:row>23</xdr:row>
      <xdr:rowOff>190499</xdr:rowOff>
    </xdr:from>
    <xdr:to>
      <xdr:col>34</xdr:col>
      <xdr:colOff>488157</xdr:colOff>
      <xdr:row>57</xdr:row>
      <xdr:rowOff>47625</xdr:rowOff>
    </xdr:to>
    <xdr:sp macro="" textlink="">
      <xdr:nvSpPr>
        <xdr:cNvPr id="2" name="CaixaDeTexto 1"/>
        <xdr:cNvSpPr txBox="1"/>
      </xdr:nvSpPr>
      <xdr:spPr>
        <a:xfrm>
          <a:off x="13989844" y="4988718"/>
          <a:ext cx="9513094" cy="65484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Observações:</a:t>
          </a:r>
        </a:p>
        <a:p>
          <a:endParaRPr lang="pt-BR" sz="1100"/>
        </a:p>
        <a:p>
          <a:r>
            <a:rPr lang="pt-BR" sz="1100" u="sng"/>
            <a:t>Área</a:t>
          </a:r>
          <a:r>
            <a:rPr lang="pt-BR" sz="1100"/>
            <a:t>: Obtido através do shape gerado a partir do SRTM90.</a:t>
          </a:r>
          <a:r>
            <a:rPr lang="pt-BR" sz="1100" baseline="0"/>
            <a:t> </a:t>
          </a:r>
          <a:r>
            <a:rPr lang="pt-BR" sz="1100"/>
            <a:t>A conversão para UTM foi feita para 21S, 22S e 23S, o meridiano em que a maior parte da sub-bacia está inserida foi considerado no cálculo da área.</a:t>
          </a:r>
        </a:p>
        <a:p>
          <a:endParaRPr lang="pt-BR" sz="1100"/>
        </a:p>
        <a:p>
          <a:r>
            <a:rPr lang="pt-BR" sz="1100" u="sng"/>
            <a:t>Perímetro:</a:t>
          </a:r>
          <a:r>
            <a:rPr lang="pt-BR" sz="1100"/>
            <a:t> Obtido através do shape MDE SRTM.</a:t>
          </a:r>
          <a:r>
            <a:rPr lang="pt-BR" sz="1100" baseline="0"/>
            <a:t> </a:t>
          </a:r>
          <a:r>
            <a:rPr lang="pt-BR" sz="1100"/>
            <a:t>A conversão para UTM foi feita para 21S, 22S e 23S, o meridiano em que a maior parte da sub-bacia está inserida foi considerado no cálculo da área.</a:t>
          </a:r>
        </a:p>
        <a:p>
          <a:endParaRPr lang="pt-BR" sz="1100"/>
        </a:p>
        <a:p>
          <a:r>
            <a:rPr lang="pt-BR" sz="1100" u="sng"/>
            <a:t>Comprimento do Talvegue: </a:t>
          </a:r>
          <a:r>
            <a:rPr lang="pt-BR" sz="1100"/>
            <a:t>L (km) é o comprimento do curso d’água principal (Talvegue).</a:t>
          </a:r>
          <a:r>
            <a:rPr lang="pt-BR" sz="1100" baseline="0"/>
            <a:t> </a:t>
          </a:r>
          <a:r>
            <a:rPr lang="pt-BR" sz="1100"/>
            <a:t>Para obtenção do maior talvegue de uma sub-bacia, foi utilizada a função "Longest Flow Path for Catchments" presente no HydroTools através das seguitnes etapas:</a:t>
          </a:r>
        </a:p>
        <a:p>
          <a:r>
            <a:rPr lang="pt-BR" sz="1100"/>
            <a:t>1) Preenchimento de depressões no MDE</a:t>
          </a:r>
        </a:p>
        <a:p>
          <a:r>
            <a:rPr lang="pt-BR" sz="1100"/>
            <a:t>2) Geração do FlowAcumulation</a:t>
          </a:r>
        </a:p>
        <a:p>
          <a:r>
            <a:rPr lang="pt-BR" sz="1100"/>
            <a:t>3) Criação de uma coluna com nome "HydroID" no shape (vetor) com os limites da sub-bacia </a:t>
          </a:r>
        </a:p>
        <a:p>
          <a:r>
            <a:rPr lang="pt-BR" sz="1100"/>
            <a:t>4) Uso da Ferramenta: "Longest Flow Path for Catchments"</a:t>
          </a:r>
        </a:p>
        <a:p>
          <a:r>
            <a:rPr lang="pt-BR" sz="1100"/>
            <a:t>5) Suavizar as linhas através da ferramenta "Suavizar Linhas"</a:t>
          </a:r>
        </a:p>
        <a:p>
          <a:endParaRPr lang="pt-BR" sz="1100"/>
        </a:p>
        <a:p>
          <a:r>
            <a:rPr lang="pt-BR" sz="1100" u="sng"/>
            <a:t>Coeficiente de Compacidade</a:t>
          </a:r>
          <a:r>
            <a:rPr lang="pt-BR" sz="1100"/>
            <a:t>:  coeficiente de compacidade (Kc): é a relação entre o perímetro da bacia e o perímetro de um círculo de mesma área que a bacia. </a:t>
          </a:r>
          <a:r>
            <a:rPr lang="pt-BR" sz="1100" baseline="0"/>
            <a:t> </a:t>
          </a:r>
          <a:r>
            <a:rPr lang="pt-BR" sz="1100"/>
            <a:t>Kc = 0,28 . (P / A1/2).</a:t>
          </a:r>
          <a:r>
            <a:rPr lang="pt-BR" sz="1100" baseline="0"/>
            <a:t> </a:t>
          </a:r>
          <a:r>
            <a:rPr lang="pt-BR" sz="1100"/>
            <a:t>O Kc é sempre um valor &gt; 1 (se fosse 1 a bacia seria um círculo perfeito). Quanto menor o Kc (mais próximo da unidade), mais circular é a bacia, menor o Tempo de Concentração e maior a tendência de haver picos de enchente. </a:t>
          </a:r>
        </a:p>
        <a:p>
          <a:endParaRPr lang="pt-BR" sz="1100"/>
        </a:p>
        <a:p>
          <a:r>
            <a:rPr lang="pt-BR" sz="1100" u="sng"/>
            <a:t>Fator de</a:t>
          </a:r>
          <a:r>
            <a:rPr lang="pt-BR" sz="1100" u="sng" baseline="0"/>
            <a:t> Forma: </a:t>
          </a:r>
          <a:r>
            <a:rPr lang="pt-BR" sz="1100" u="none" baseline="0"/>
            <a:t>fator de forma (Kf):  L (km) é o  maior comprimento axial da sub-bacia enquanto que A é a área da sub-bacia (km²). </a:t>
          </a:r>
        </a:p>
        <a:p>
          <a:r>
            <a:rPr lang="pt-BR" sz="1100" u="none" baseline="0"/>
            <a:t>Kf = A / L2</a:t>
          </a:r>
        </a:p>
        <a:p>
          <a:r>
            <a:rPr lang="pt-BR" sz="1100" u="none" baseline="0"/>
            <a:t>Uma bacia  com fator de forma baixo é menos  suscetível a enchentes.</a:t>
          </a:r>
        </a:p>
        <a:p>
          <a:endParaRPr lang="pt-BR" sz="1100" u="none" baseline="0"/>
        </a:p>
        <a:p>
          <a:r>
            <a:rPr lang="pt-BR" sz="1100" u="sng" baseline="0"/>
            <a:t>Maior Talvegue</a:t>
          </a:r>
          <a:r>
            <a:rPr lang="pt-BR" sz="1100" u="none" baseline="0"/>
            <a:t>: Para obtenção do maior talvegue de uma sub-bacia, foi utilizada a função "Longest Flow Path for Catchments" presente no HydroTools através das seguitnes etapas:</a:t>
          </a:r>
        </a:p>
        <a:p>
          <a:r>
            <a:rPr lang="pt-BR" sz="1100" u="none" baseline="0"/>
            <a:t>1) Preenchimento de depressões no MDE</a:t>
          </a:r>
        </a:p>
        <a:p>
          <a:r>
            <a:rPr lang="pt-BR" sz="1100" u="none" baseline="0"/>
            <a:t>2) Geração do FlowAcumulation</a:t>
          </a:r>
        </a:p>
        <a:p>
          <a:r>
            <a:rPr lang="pt-BR" sz="1100" u="none" baseline="0"/>
            <a:t>3) Criação de uma coluna com nome "HydroID" no shape (vetor) com os limites da sub-bacia </a:t>
          </a:r>
        </a:p>
        <a:p>
          <a:r>
            <a:rPr lang="pt-BR" sz="1100" u="none" baseline="0"/>
            <a:t>4) Uso da Ferramenta: "Longest Flow Path for Catchments"</a:t>
          </a:r>
        </a:p>
        <a:p>
          <a:r>
            <a:rPr lang="pt-BR" sz="1100" u="none" baseline="0"/>
            <a:t>5) Suavizar as linhas através da ferramenta "Suavizar Linhas"</a:t>
          </a:r>
        </a:p>
        <a:p>
          <a:endParaRPr lang="pt-BR" sz="1100" u="none" baseline="0"/>
        </a:p>
        <a:p>
          <a:endParaRPr lang="pt-BR" sz="1100" u="none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242887</xdr:colOff>
      <xdr:row>26</xdr:row>
      <xdr:rowOff>176211</xdr:rowOff>
    </xdr:from>
    <xdr:to>
      <xdr:col>12</xdr:col>
      <xdr:colOff>352425</xdr:colOff>
      <xdr:row>41</xdr:row>
      <xdr:rowOff>73818</xdr:rowOff>
    </xdr:to>
    <xdr:graphicFrame macro="">
      <xdr:nvGraphicFramePr>
        <xdr:cNvPr id="2" name="Gráfico 1" title="Distribuição das Estações por Sub-Bacia na Bacia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290512</xdr:colOff>
      <xdr:row>26</xdr:row>
      <xdr:rowOff>145256</xdr:rowOff>
    </xdr:from>
    <xdr:to>
      <xdr:col>23</xdr:col>
      <xdr:colOff>719137</xdr:colOff>
      <xdr:row>41</xdr:row>
      <xdr:rowOff>30956</xdr:rowOff>
    </xdr:to>
    <xdr:graphicFrame macro="">
      <xdr:nvGraphicFramePr>
        <xdr:cNvPr id="4" name="Gráfico 3" title="Distribuição das Estações por Sub-Bacia na Bacia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10</xdr:row>
      <xdr:rowOff>123825</xdr:rowOff>
    </xdr:from>
    <xdr:to>
      <xdr:col>6</xdr:col>
      <xdr:colOff>113179</xdr:colOff>
      <xdr:row>28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238125</xdr:colOff>
      <xdr:row>30</xdr:row>
      <xdr:rowOff>52668</xdr:rowOff>
    </xdr:from>
    <xdr:to>
      <xdr:col>6</xdr:col>
      <xdr:colOff>103654</xdr:colOff>
      <xdr:row>51</xdr:row>
      <xdr:rowOff>90768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251012</xdr:colOff>
      <xdr:row>54</xdr:row>
      <xdr:rowOff>11205</xdr:rowOff>
    </xdr:from>
    <xdr:to>
      <xdr:col>6</xdr:col>
      <xdr:colOff>57887</xdr:colOff>
      <xdr:row>73</xdr:row>
      <xdr:rowOff>122145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508000</xdr:colOff>
      <xdr:row>10</xdr:row>
      <xdr:rowOff>47626</xdr:rowOff>
    </xdr:from>
    <xdr:to>
      <xdr:col>16</xdr:col>
      <xdr:colOff>1460500</xdr:colOff>
      <xdr:row>25</xdr:row>
      <xdr:rowOff>31750</xdr:rowOff>
    </xdr:to>
    <xdr:sp macro="" textlink="">
      <xdr:nvSpPr>
        <xdr:cNvPr id="5" name="CaixaDeTexto 4"/>
        <xdr:cNvSpPr txBox="1"/>
      </xdr:nvSpPr>
      <xdr:spPr>
        <a:xfrm>
          <a:off x="6461125" y="1952626"/>
          <a:ext cx="12430125" cy="2841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Os oito postos pluviométricos apresentados na sub-bacia 71 pelo projeto Atlas Pluviométrico do Brasil (PINTO et al., 2011) apresentaram uma média de precipitação pluviométrica entre os meses do ano de 136,4 mm. Observa-se na Figura que sete meses ficaram acima da média de 136,4 mm, enquanto os outros cinco meses ficaram abaixo da média.</a:t>
          </a:r>
        </a:p>
        <a:p>
          <a:endParaRPr lang="pt-BR" sz="1200"/>
        </a:p>
        <a:p>
          <a:r>
            <a:rPr lang="pt-BR" sz="1200"/>
            <a:t>O mês de março apresentou a menor média entre os postos estudados, com um valor de 109,7 mm. Já o mês de outubro apresentou a maior média, com um valor de 175,1 mm.</a:t>
          </a:r>
        </a:p>
        <a:p>
          <a:endParaRPr lang="pt-BR" sz="1200"/>
        </a:p>
        <a:p>
          <a:r>
            <a:rPr lang="pt-BR" sz="1200"/>
            <a:t>Nota-se na Figura que o período consecutivo de meses com menos chuva vai de março a junho, com média de chuva de 113,5 mm nestes quatro meses e em que a precipitação média máxima fica em 121,9 mm no mês de maio. Já o período com meses, não consecutivos, com mais chuvas vai de julho a fevereiro, com média de precipitação de 147,9 mm nestes oito meses.</a:t>
          </a:r>
        </a:p>
        <a:p>
          <a:endParaRPr lang="pt-BR" sz="1200"/>
        </a:p>
        <a:p>
          <a:r>
            <a:rPr lang="pt-BR" sz="1200"/>
            <a:t>O posto com maior precipitação pluviométrica anual média foi o Bocaina do Sul (2749035), com 1682,6mm e uma altitude de 860m (extraída pelo SRTM 90). Já o posto com menor  precipitação pluviométrica anual média foi o Passo Marombas (2750009), com 1615mm e uma altitude de 760m. Verifica-se na Figura que quase não existe declividade (r² = 0,0019) da precipitação quanto maior é a altitude na sub-bacia 71 (extraída pelo SRTM 90).</a:t>
          </a:r>
        </a:p>
        <a:p>
          <a:endParaRPr lang="pt-BR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Considerando a soma das médias mensais da precipitação de todas as estações pluviométricas na sub-bacia 71, para o período histórico de 1977 a 2006 (Pinto et al., 2011), obtém-se uma média de precipitação anual na sub-bacia 71</a:t>
          </a:r>
          <a:r>
            <a:rPr lang="pt-BR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1637,0mm.</a:t>
          </a:r>
          <a:endParaRPr lang="pt-BR" sz="1200">
            <a:effectLst/>
          </a:endParaRPr>
        </a:p>
        <a:p>
          <a:endParaRPr lang="pt-BR" sz="12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3602832</xdr:colOff>
      <xdr:row>91</xdr:row>
      <xdr:rowOff>32277</xdr:rowOff>
    </xdr:from>
    <xdr:to>
      <xdr:col>18</xdr:col>
      <xdr:colOff>46831</xdr:colOff>
      <xdr:row>109</xdr:row>
      <xdr:rowOff>123825</xdr:rowOff>
    </xdr:to>
    <xdr:graphicFrame macro="">
      <xdr:nvGraphicFramePr>
        <xdr:cNvPr id="9" name="Gráfico 8" title="Distribuição das Estações por Sub-Bacia na Bacia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133161</xdr:colOff>
      <xdr:row>72</xdr:row>
      <xdr:rowOff>5103</xdr:rowOff>
    </xdr:from>
    <xdr:to>
      <xdr:col>26</xdr:col>
      <xdr:colOff>506337</xdr:colOff>
      <xdr:row>88</xdr:row>
      <xdr:rowOff>42673</xdr:rowOff>
    </xdr:to>
    <xdr:graphicFrame macro="">
      <xdr:nvGraphicFramePr>
        <xdr:cNvPr id="10" name="Gráfico 9" title="Distribuição das Estações por Sub-Bacia na Bacia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102395</xdr:colOff>
      <xdr:row>91</xdr:row>
      <xdr:rowOff>135732</xdr:rowOff>
    </xdr:from>
    <xdr:to>
      <xdr:col>28</xdr:col>
      <xdr:colOff>33339</xdr:colOff>
      <xdr:row>109</xdr:row>
      <xdr:rowOff>40482</xdr:rowOff>
    </xdr:to>
    <xdr:graphicFrame macro="">
      <xdr:nvGraphicFramePr>
        <xdr:cNvPr id="11" name="Gráfico 10" title="Distribuição das Estações por Sub-Bacia na Bacia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435769</xdr:colOff>
      <xdr:row>89</xdr:row>
      <xdr:rowOff>135731</xdr:rowOff>
    </xdr:from>
    <xdr:to>
      <xdr:col>13</xdr:col>
      <xdr:colOff>3543300</xdr:colOff>
      <xdr:row>106</xdr:row>
      <xdr:rowOff>88105</xdr:rowOff>
    </xdr:to>
    <xdr:graphicFrame macro="">
      <xdr:nvGraphicFramePr>
        <xdr:cNvPr id="12" name="Gráfico 11" title="Distribuição das Estações por Sub-Bacia na Bacia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164042</xdr:colOff>
      <xdr:row>8</xdr:row>
      <xdr:rowOff>886354</xdr:rowOff>
    </xdr:from>
    <xdr:to>
      <xdr:col>11</xdr:col>
      <xdr:colOff>185609</xdr:colOff>
      <xdr:row>24</xdr:row>
      <xdr:rowOff>6084</xdr:rowOff>
    </xdr:to>
    <xdr:pic>
      <xdr:nvPicPr>
        <xdr:cNvPr id="14" name="Imagem 13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042" y="3214687"/>
          <a:ext cx="7937900" cy="3374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11</xdr:col>
      <xdr:colOff>154782</xdr:colOff>
      <xdr:row>9</xdr:row>
      <xdr:rowOff>338374</xdr:rowOff>
    </xdr:to>
    <xdr:pic>
      <xdr:nvPicPr>
        <xdr:cNvPr id="15" name="Imagem 14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024813" cy="27648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2</xdr:col>
      <xdr:colOff>38100</xdr:colOff>
      <xdr:row>79</xdr:row>
      <xdr:rowOff>9525</xdr:rowOff>
    </xdr:to>
    <xdr:pic>
      <xdr:nvPicPr>
        <xdr:cNvPr id="17" name="Imagem 1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78100"/>
          <a:ext cx="136207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19049</xdr:colOff>
      <xdr:row>142</xdr:row>
      <xdr:rowOff>171450</xdr:rowOff>
    </xdr:from>
    <xdr:to>
      <xdr:col>32</xdr:col>
      <xdr:colOff>314827</xdr:colOff>
      <xdr:row>167</xdr:row>
      <xdr:rowOff>76200</xdr:rowOff>
    </xdr:to>
    <xdr:pic>
      <xdr:nvPicPr>
        <xdr:cNvPr id="18" name="Imagem 1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49" y="30289500"/>
          <a:ext cx="30413828" cy="466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111</xdr:row>
      <xdr:rowOff>66520</xdr:rowOff>
    </xdr:from>
    <xdr:to>
      <xdr:col>32</xdr:col>
      <xdr:colOff>84667</xdr:colOff>
      <xdr:row>141</xdr:row>
      <xdr:rowOff>142876</xdr:rowOff>
    </xdr:to>
    <xdr:pic>
      <xdr:nvPicPr>
        <xdr:cNvPr id="19" name="Imagem 18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4279070"/>
          <a:ext cx="30107467" cy="5791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190500</xdr:colOff>
      <xdr:row>1</xdr:row>
      <xdr:rowOff>83344</xdr:rowOff>
    </xdr:from>
    <xdr:to>
      <xdr:col>35</xdr:col>
      <xdr:colOff>457200</xdr:colOff>
      <xdr:row>20</xdr:row>
      <xdr:rowOff>92869</xdr:rowOff>
    </xdr:to>
    <xdr:pic>
      <xdr:nvPicPr>
        <xdr:cNvPr id="21" name="Imagem 2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21688" y="285750"/>
          <a:ext cx="11803856" cy="5081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547687</xdr:colOff>
      <xdr:row>21</xdr:row>
      <xdr:rowOff>83344</xdr:rowOff>
    </xdr:from>
    <xdr:to>
      <xdr:col>35</xdr:col>
      <xdr:colOff>207168</xdr:colOff>
      <xdr:row>44</xdr:row>
      <xdr:rowOff>69057</xdr:rowOff>
    </xdr:to>
    <xdr:pic>
      <xdr:nvPicPr>
        <xdr:cNvPr id="22" name="Imagem 2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71656" y="5548313"/>
          <a:ext cx="11803856" cy="6796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174419</xdr:colOff>
      <xdr:row>23</xdr:row>
      <xdr:rowOff>13606</xdr:rowOff>
    </xdr:from>
    <xdr:to>
      <xdr:col>22</xdr:col>
      <xdr:colOff>19297</xdr:colOff>
      <xdr:row>41</xdr:row>
      <xdr:rowOff>204106</xdr:rowOff>
    </xdr:to>
    <xdr:pic>
      <xdr:nvPicPr>
        <xdr:cNvPr id="9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7705" y="4694463"/>
          <a:ext cx="7192735" cy="3864429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10</xdr:col>
      <xdr:colOff>113806</xdr:colOff>
      <xdr:row>12</xdr:row>
      <xdr:rowOff>27213</xdr:rowOff>
    </xdr:from>
    <xdr:to>
      <xdr:col>21</xdr:col>
      <xdr:colOff>571006</xdr:colOff>
      <xdr:row>22</xdr:row>
      <xdr:rowOff>36738</xdr:rowOff>
    </xdr:to>
    <xdr:pic>
      <xdr:nvPicPr>
        <xdr:cNvPr id="10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7092" y="2462892"/>
          <a:ext cx="7192735" cy="2050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105147</xdr:colOff>
      <xdr:row>1</xdr:row>
      <xdr:rowOff>122463</xdr:rowOff>
    </xdr:from>
    <xdr:to>
      <xdr:col>21</xdr:col>
      <xdr:colOff>562347</xdr:colOff>
      <xdr:row>11</xdr:row>
      <xdr:rowOff>131988</xdr:rowOff>
    </xdr:to>
    <xdr:pic>
      <xdr:nvPicPr>
        <xdr:cNvPr id="12" name="Imagem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8433" y="312963"/>
          <a:ext cx="7192735" cy="2050596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5</xdr:col>
      <xdr:colOff>1191885</xdr:colOff>
      <xdr:row>26</xdr:row>
      <xdr:rowOff>28575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28</xdr:row>
      <xdr:rowOff>43143</xdr:rowOff>
    </xdr:from>
    <xdr:to>
      <xdr:col>5</xdr:col>
      <xdr:colOff>1296660</xdr:colOff>
      <xdr:row>49</xdr:row>
      <xdr:rowOff>81243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12887</xdr:colOff>
      <xdr:row>51</xdr:row>
      <xdr:rowOff>77880</xdr:rowOff>
    </xdr:from>
    <xdr:to>
      <xdr:col>5</xdr:col>
      <xdr:colOff>1136593</xdr:colOff>
      <xdr:row>70</xdr:row>
      <xdr:rowOff>188820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281781</xdr:colOff>
      <xdr:row>11</xdr:row>
      <xdr:rowOff>7937</xdr:rowOff>
    </xdr:from>
    <xdr:to>
      <xdr:col>16</xdr:col>
      <xdr:colOff>1234281</xdr:colOff>
      <xdr:row>27</xdr:row>
      <xdr:rowOff>39688</xdr:rowOff>
    </xdr:to>
    <xdr:sp macro="" textlink="">
      <xdr:nvSpPr>
        <xdr:cNvPr id="8" name="CaixaDeTexto 7"/>
        <xdr:cNvSpPr txBox="1"/>
      </xdr:nvSpPr>
      <xdr:spPr>
        <a:xfrm>
          <a:off x="6246812" y="2103437"/>
          <a:ext cx="12453938" cy="30797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Os nove postos pluviométricos apresentados na sub-bacia 72 pelo projeto Atlas Pluviométrico do Brasil (PINTO et al., 2011) apresentaram uma média de precipitação pluviométrica entre os meses do ano de 150,3mm. Observa-se na Figura que seis meses ficaram acima da média de 150,3mm, enquanto os outros seis meses ficaram abaixo da média.</a:t>
          </a:r>
        </a:p>
        <a:p>
          <a:endParaRPr lang="pt-BR" sz="1200"/>
        </a:p>
        <a:p>
          <a:r>
            <a:rPr lang="pt-BR" sz="1200"/>
            <a:t>O mês de março apresentou a menor média entre os postos estudados, com um valor de 116,4mm. Já o mês de outubro apresentou a maior média, com um valor de 206,5mm</a:t>
          </a:r>
        </a:p>
        <a:p>
          <a:endParaRPr lang="pt-BR" sz="1200"/>
        </a:p>
        <a:p>
          <a:r>
            <a:rPr lang="pt-BR" sz="1200"/>
            <a:t>Nota-se na Figura que o período consecutivo de meses com menos chuva vai de março a agosto, com média de chuva de 135,4mm nestes seis meses e em que a precipitação média máxima fica em 158,6mm no mês de julho. Já o período com meses, não consecutivos, com mais chuvas vai de setembro a fevereiro, com média de precipitação de 165,2mm nestes seis meses.</a:t>
          </a:r>
        </a:p>
        <a:p>
          <a:endParaRPr lang="pt-BR" sz="1200"/>
        </a:p>
        <a:p>
          <a:r>
            <a:rPr lang="pt-BR" sz="1200"/>
            <a:t>O posto com maior precipitação pluviométrica anual média foi o Barracão (2751015), com 1909,4mm e uma altitude de 756m (extraída pelo SRTM 90). Já o posto com menor  precipitação pluviométrica anual média foi o Encruzilhada II</a:t>
          </a:r>
          <a:r>
            <a:rPr lang="pt-BR" sz="1200" baseline="0"/>
            <a:t> </a:t>
          </a:r>
          <a:r>
            <a:rPr lang="pt-BR" sz="1200"/>
            <a:t>(2851007), com 1724,3mm e uma altitude de 781m. Verifica-se na Figura que quase não existe declividade (r² = 0,00004) da precipitação quanto maior é a altitude na sub-bacia 72(extraída pelo SRTM 90).</a:t>
          </a:r>
        </a:p>
        <a:p>
          <a:endParaRPr lang="pt-BR" sz="120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Considerando a soma das médias mensais da precipitação de todas as estações pluviométricas na sub-bacia 72, para o período histórico de 1977 a 2006 (Pinto et al., 2011), obtém-se uma média de precipitação anual na sub-bacia 72</a:t>
          </a:r>
          <a:r>
            <a:rPr lang="pt-BR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1803,6mm.</a:t>
          </a:r>
          <a:endParaRPr lang="pt-BR" sz="1200">
            <a:effectLst/>
          </a:endParaRPr>
        </a:p>
        <a:p>
          <a:endParaRPr lang="pt-BR" sz="12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5</xdr:col>
      <xdr:colOff>477510</xdr:colOff>
      <xdr:row>30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32</xdr:row>
      <xdr:rowOff>43143</xdr:rowOff>
    </xdr:from>
    <xdr:to>
      <xdr:col>5</xdr:col>
      <xdr:colOff>582285</xdr:colOff>
      <xdr:row>53</xdr:row>
      <xdr:rowOff>81243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12887</xdr:colOff>
      <xdr:row>55</xdr:row>
      <xdr:rowOff>77880</xdr:rowOff>
    </xdr:from>
    <xdr:to>
      <xdr:col>5</xdr:col>
      <xdr:colOff>422218</xdr:colOff>
      <xdr:row>74</xdr:row>
      <xdr:rowOff>188820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730817</xdr:colOff>
      <xdr:row>16</xdr:row>
      <xdr:rowOff>53861</xdr:rowOff>
    </xdr:from>
    <xdr:to>
      <xdr:col>16</xdr:col>
      <xdr:colOff>764834</xdr:colOff>
      <xdr:row>30</xdr:row>
      <xdr:rowOff>158750</xdr:rowOff>
    </xdr:to>
    <xdr:sp macro="" textlink="">
      <xdr:nvSpPr>
        <xdr:cNvPr id="5" name="CaixaDeTexto 4"/>
        <xdr:cNvSpPr txBox="1"/>
      </xdr:nvSpPr>
      <xdr:spPr>
        <a:xfrm>
          <a:off x="7303067" y="3101861"/>
          <a:ext cx="12464142" cy="27718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Os 13 postos pluviométricos apresentados na sub-bacia 73 pelo projeto Atlas Pluviométrico do Brasil (PINTO et al., 2011) apresentaram uma média de precipitação pluviométrica entre os meses do ano de 163,7mm. Observa-se na Figura que cinco</a:t>
          </a:r>
          <a:r>
            <a:rPr lang="pt-BR" sz="1200" baseline="0"/>
            <a:t> </a:t>
          </a:r>
          <a:r>
            <a:rPr lang="pt-BR" sz="1200"/>
            <a:t>meses ficaram acima da média de 163,7mm, enquanto os outros sete meses ficaram abaixo da média.</a:t>
          </a:r>
        </a:p>
        <a:p>
          <a:endParaRPr lang="pt-BR" sz="1200"/>
        </a:p>
        <a:p>
          <a:r>
            <a:rPr lang="pt-BR" sz="1200"/>
            <a:t>O mês de agosto apresentou a menor média entre os postos estudados, com um valor de 128,1mm. Já o mês de outubro apresentou a maior média, com um valor de 228,9mm</a:t>
          </a:r>
        </a:p>
        <a:p>
          <a:endParaRPr lang="pt-BR" sz="1200"/>
        </a:p>
        <a:p>
          <a:r>
            <a:rPr lang="pt-BR" sz="1200"/>
            <a:t>Nota-se na Figura que o período consecutivo de meses com menos chuva vai de março a agosto, com média de chuva de 146,1mm nestes seis meses e em que a precipitação média máxima fica em 162,7mm no mês de maio. Já o período com meses, não consecutivos, com mais chuvas vai de setembro a fevereiro, com média de precipitação de 181,3mm nestes seis meses.</a:t>
          </a:r>
        </a:p>
        <a:p>
          <a:endParaRPr lang="pt-BR" sz="1200"/>
        </a:p>
        <a:p>
          <a:r>
            <a:rPr lang="pt-BR" sz="1200"/>
            <a:t>O posto com maior precipitação pluviométrica anual média foi o São</a:t>
          </a:r>
          <a:r>
            <a:rPr lang="pt-BR" sz="1200" baseline="0"/>
            <a:t> Lourenço do Oeste </a:t>
          </a:r>
          <a:r>
            <a:rPr lang="pt-BR" sz="1200"/>
            <a:t> (2652031), com 2096,7mm e uma altitude de 897m (extraída pelo SRTM 90). Já o posto com menor  precipitação pluviométrica anual média foi o Saudades</a:t>
          </a:r>
          <a:r>
            <a:rPr lang="pt-BR" sz="1200" baseline="0"/>
            <a:t> </a:t>
          </a:r>
          <a:r>
            <a:rPr lang="pt-BR" sz="1200"/>
            <a:t>(2653007), com 1778,1mm e uma altitude de 272m. 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Verifica-se na Figura que há uma tendência de acréscimo (r² = 0,39) da precipitação quanto maior é a altitude na sub-bacia 73 (extraída pelo SRTM 90).</a:t>
          </a:r>
        </a:p>
        <a:p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Considerando a soma das médias mensais da precipitação de todas as estações pluviométricas na sub-bacia 73, para o período histórico de 1977 a 2006 (Pinto et al., 2011), obtém-se uma média de precipitação anual na sub-bacia 73</a:t>
          </a:r>
          <a:r>
            <a:rPr lang="pt-BR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1964,2mm.</a:t>
          </a:r>
          <a:endParaRPr lang="pt-BR" sz="1200">
            <a:effectLst/>
          </a:endParaRPr>
        </a:p>
        <a:p>
          <a:endParaRPr lang="pt-BR" sz="1200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5</xdr:col>
      <xdr:colOff>477510</xdr:colOff>
      <xdr:row>36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38</xdr:row>
      <xdr:rowOff>43143</xdr:rowOff>
    </xdr:from>
    <xdr:to>
      <xdr:col>5</xdr:col>
      <xdr:colOff>582285</xdr:colOff>
      <xdr:row>59</xdr:row>
      <xdr:rowOff>81243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12887</xdr:colOff>
      <xdr:row>61</xdr:row>
      <xdr:rowOff>77880</xdr:rowOff>
    </xdr:from>
    <xdr:to>
      <xdr:col>5</xdr:col>
      <xdr:colOff>422218</xdr:colOff>
      <xdr:row>80</xdr:row>
      <xdr:rowOff>188820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857250</xdr:colOff>
      <xdr:row>23</xdr:row>
      <xdr:rowOff>13607</xdr:rowOff>
    </xdr:from>
    <xdr:to>
      <xdr:col>16</xdr:col>
      <xdr:colOff>891267</xdr:colOff>
      <xdr:row>37</xdr:row>
      <xdr:rowOff>174625</xdr:rowOff>
    </xdr:to>
    <xdr:sp macro="" textlink="">
      <xdr:nvSpPr>
        <xdr:cNvPr id="5" name="CaixaDeTexto 4"/>
        <xdr:cNvSpPr txBox="1"/>
      </xdr:nvSpPr>
      <xdr:spPr>
        <a:xfrm>
          <a:off x="7159625" y="4395107"/>
          <a:ext cx="12464142" cy="28280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Os 19</a:t>
          </a:r>
          <a:r>
            <a:rPr lang="pt-BR" sz="1200" baseline="0"/>
            <a:t> </a:t>
          </a:r>
          <a:r>
            <a:rPr lang="pt-BR" sz="1200"/>
            <a:t>postos pluviométricos apresentados na sub-bacia 74 pelo projeto Atlas Pluviométrico do Brasil (PINTO et al., 2011) apresentaram uma média de precipitação pluviométrica entre os meses do ano de 157,3mm. Observa-se na Figura que seis meses ficaram acima da média de 157,3mm, enquanto os outros seis meses ficaram abaixo da média.</a:t>
          </a:r>
        </a:p>
        <a:p>
          <a:endParaRPr lang="pt-BR" sz="1200"/>
        </a:p>
        <a:p>
          <a:r>
            <a:rPr lang="pt-BR" sz="1200"/>
            <a:t>O mês de agosto apresentou a menor média entre os postos estudados, com um valor de 121,3mm. Já o mês de outubro apresentou a maior média, com um valor de 225,0mm</a:t>
          </a:r>
        </a:p>
        <a:p>
          <a:endParaRPr lang="pt-BR" sz="1200"/>
        </a:p>
        <a:p>
          <a:r>
            <a:rPr lang="pt-BR" sz="1200"/>
            <a:t>Nota-se na Figura que o período consecutivo de meses com menos chuva vai de março a agosto, com média de chuva de 143,2mm nestes seis meses e em que a precipitação média máxima fica em 160,0mm no mês de maio. Já o período com meses, não consecutivos, com mais chuvas vai de setembro a fevereiro, com média de precipitação de 171,4mm nestes seis meses.</a:t>
          </a:r>
        </a:p>
        <a:p>
          <a:endParaRPr lang="pt-BR" sz="1200"/>
        </a:p>
        <a:p>
          <a:r>
            <a:rPr lang="pt-BR" sz="1200"/>
            <a:t>O posto com maior precipitação pluviométrica anual média foi o Dionísio Cerqueira (2653002), com 2146,5mm e uma altitude de 801m (extraída pelo SRTM 90). Já o posto com menor  precipitação pluviométrica anual média foi o Três de Maio</a:t>
          </a:r>
          <a:r>
            <a:rPr lang="pt-BR" sz="1200" baseline="0"/>
            <a:t> </a:t>
          </a:r>
          <a:r>
            <a:rPr lang="pt-BR" sz="1200"/>
            <a:t>(2754007), com 1680,5mm e uma altitude de 364m. 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Verifica-se na Figura que há uma tendência de acréscimo (r² = 0,4375) da precipitação quanto maior é a altitude na sub-bacia 74 (extraída pelo SRTM 90).</a:t>
          </a:r>
        </a:p>
        <a:p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Considerando a soma das médias mensais da precipitação de todas as estações pluviométricas na sub-bacia 74, para o período histórico de 1977 a 2006 (Pinto et al., 2011), obtém-se uma média de precipitação anual na sub-bacia 74</a:t>
          </a:r>
          <a:r>
            <a:rPr lang="pt-BR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1887,6mm.</a:t>
          </a:r>
          <a:endParaRPr lang="pt-BR" sz="1200">
            <a:effectLst/>
          </a:endParaRPr>
        </a:p>
        <a:p>
          <a:endParaRPr lang="pt-BR" sz="1200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5</xdr:col>
      <xdr:colOff>477510</xdr:colOff>
      <xdr:row>32</xdr:row>
      <xdr:rowOff>28575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34</xdr:row>
      <xdr:rowOff>43143</xdr:rowOff>
    </xdr:from>
    <xdr:to>
      <xdr:col>5</xdr:col>
      <xdr:colOff>582285</xdr:colOff>
      <xdr:row>55</xdr:row>
      <xdr:rowOff>81243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12887</xdr:colOff>
      <xdr:row>57</xdr:row>
      <xdr:rowOff>77880</xdr:rowOff>
    </xdr:from>
    <xdr:to>
      <xdr:col>5</xdr:col>
      <xdr:colOff>422218</xdr:colOff>
      <xdr:row>76</xdr:row>
      <xdr:rowOff>188820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83343</xdr:colOff>
      <xdr:row>17</xdr:row>
      <xdr:rowOff>119063</xdr:rowOff>
    </xdr:from>
    <xdr:to>
      <xdr:col>16</xdr:col>
      <xdr:colOff>1081766</xdr:colOff>
      <xdr:row>32</xdr:row>
      <xdr:rowOff>174625</xdr:rowOff>
    </xdr:to>
    <xdr:sp macro="" textlink="">
      <xdr:nvSpPr>
        <xdr:cNvPr id="8" name="CaixaDeTexto 7"/>
        <xdr:cNvSpPr txBox="1"/>
      </xdr:nvSpPr>
      <xdr:spPr>
        <a:xfrm>
          <a:off x="7354093" y="3357563"/>
          <a:ext cx="12460173" cy="29130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Os 15</a:t>
          </a:r>
          <a:r>
            <a:rPr lang="pt-BR" sz="1200" baseline="0"/>
            <a:t> </a:t>
          </a:r>
          <a:r>
            <a:rPr lang="pt-BR" sz="1200"/>
            <a:t>postos pluviométricos apresentados na sub-bacia 75 pelo projeto Atlas Pluviométrico do Brasil (PINTO et al., 2011) apresentaram uma média de precipitação pluviométrica entre os meses do ano de 152,0mm. Observa-se na Figura que quatro meses ficaram acima da média de 152,0mm, enquanto os outros oito meses ficaram abaixo da média.</a:t>
          </a:r>
        </a:p>
        <a:p>
          <a:endParaRPr lang="pt-BR" sz="1200"/>
        </a:p>
        <a:p>
          <a:r>
            <a:rPr lang="pt-BR" sz="1200"/>
            <a:t>O mês de agosto apresentou a menor média entre os postos estudados, com um valor de 115,6mm. Já o mês de outubro apresentou a maior média, com um valor de 203,8mm</a:t>
          </a:r>
        </a:p>
        <a:p>
          <a:endParaRPr lang="pt-BR" sz="1200"/>
        </a:p>
        <a:p>
          <a:r>
            <a:rPr lang="pt-BR" sz="1200"/>
            <a:t>Nota-se na Figura que o período consecutivo de meses com menos chuva vai de maio a agosto, com média de chuva de 136,4mm nestes quatro</a:t>
          </a:r>
          <a:r>
            <a:rPr lang="pt-BR" sz="1200" baseline="0"/>
            <a:t> </a:t>
          </a:r>
          <a:r>
            <a:rPr lang="pt-BR" sz="1200"/>
            <a:t>meses e em que a precipitação média máxima fica em 149,2mm no mês de maio. Já o período com meses, não consecutivos, com mais chuvas vai de setembro a abril, com média de precipitação de 159,9mm nestes oito meses.</a:t>
          </a:r>
        </a:p>
        <a:p>
          <a:endParaRPr lang="pt-BR" sz="1200"/>
        </a:p>
        <a:p>
          <a:r>
            <a:rPr lang="pt-BR" sz="1200"/>
            <a:t>O posto com maior precipitação pluviométrica anual média foi o Condor (2853023), com 1944,5mm e uma altitude de 207m (extraída pelo SRTM 90). Já o posto com menor  precipitação pluviométrica anual média foi o Itaqui (2956005), com 1582,62mm e uma altitude de 59m. 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Verifica-se na Figura que há uma leve tendência de acréscimo (r² = 0,1831) da precipitação quanto maior é a altitude na sub-bacia 75 (extraída pelo SRTM 90).</a:t>
          </a:r>
        </a:p>
        <a:p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Considerando a soma das médias mensais da precipitação de todas as estações pluviométricas na sub-bacia 75, para o período histórico de 1977 a 2006 (Pinto et al., 2011), obtém-se uma média de precipitação anual na sub-bacia 75</a:t>
          </a:r>
          <a:r>
            <a:rPr lang="pt-B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1824,6mm.</a:t>
          </a:r>
          <a:endParaRPr lang="pt-BR" sz="1200">
            <a:effectLst/>
          </a:endParaRPr>
        </a:p>
        <a:p>
          <a:endParaRPr lang="pt-BR" sz="1200">
            <a:effectLst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5</xdr:col>
      <xdr:colOff>477510</xdr:colOff>
      <xdr:row>32</xdr:row>
      <xdr:rowOff>28575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34</xdr:row>
      <xdr:rowOff>43143</xdr:rowOff>
    </xdr:from>
    <xdr:to>
      <xdr:col>5</xdr:col>
      <xdr:colOff>582285</xdr:colOff>
      <xdr:row>55</xdr:row>
      <xdr:rowOff>81243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12887</xdr:colOff>
      <xdr:row>57</xdr:row>
      <xdr:rowOff>77880</xdr:rowOff>
    </xdr:from>
    <xdr:to>
      <xdr:col>5</xdr:col>
      <xdr:colOff>422218</xdr:colOff>
      <xdr:row>76</xdr:row>
      <xdr:rowOff>188820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428624</xdr:colOff>
      <xdr:row>18</xdr:row>
      <xdr:rowOff>11907</xdr:rowOff>
    </xdr:from>
    <xdr:to>
      <xdr:col>16</xdr:col>
      <xdr:colOff>450735</xdr:colOff>
      <xdr:row>33</xdr:row>
      <xdr:rowOff>63500</xdr:rowOff>
    </xdr:to>
    <xdr:sp macro="" textlink="">
      <xdr:nvSpPr>
        <xdr:cNvPr id="8" name="CaixaDeTexto 7"/>
        <xdr:cNvSpPr txBox="1"/>
      </xdr:nvSpPr>
      <xdr:spPr>
        <a:xfrm>
          <a:off x="6730999" y="3440907"/>
          <a:ext cx="12452236" cy="29090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Os 15</a:t>
          </a:r>
          <a:r>
            <a:rPr lang="pt-BR" sz="1200" baseline="0"/>
            <a:t> </a:t>
          </a:r>
          <a:r>
            <a:rPr lang="pt-BR" sz="1200"/>
            <a:t>postos pluviométricos apresentados na sub-bacia 76 pelo projeto Atlas Pluviométrico do Brasil (PINTO et al., 2011) apresentaram uma média de precipitação pluviométrica entre os meses do ano de 136,7,0mm. Observa-se na Figura que sete meses ficaram acima da média de 136,7mm, enquanto os outros cinco meses ficaram abaixo da média.</a:t>
          </a:r>
        </a:p>
        <a:p>
          <a:endParaRPr lang="pt-BR" sz="1200"/>
        </a:p>
        <a:p>
          <a:r>
            <a:rPr lang="pt-BR" sz="1200"/>
            <a:t>O mês de agosto apresentou a menor média entre os postos estudados, com um valor de 86,9mm. Já o mês de abril apresentou a maior média, com um valor de 186,5mm</a:t>
          </a:r>
        </a:p>
        <a:p>
          <a:endParaRPr lang="pt-BR" sz="1200"/>
        </a:p>
        <a:p>
          <a:r>
            <a:rPr lang="pt-BR" sz="1200"/>
            <a:t>Nota-se na Figura que o período consecutivo de meses com menos chuva vai de junho a agosto, com média de chuva de 111,9mm nestes três</a:t>
          </a:r>
          <a:r>
            <a:rPr lang="pt-BR" sz="1200" baseline="0"/>
            <a:t> </a:t>
          </a:r>
          <a:r>
            <a:rPr lang="pt-BR" sz="1200"/>
            <a:t>meses e em que a precipitação média máxima fica em 126,9mm no mês de julho. Já o período com meses, não consecutivos, com mais chuvas vai de setembro a maio, com média de precipitação de 144,9mm nestes nove meses.</a:t>
          </a:r>
        </a:p>
        <a:p>
          <a:endParaRPr lang="pt-BR" sz="1200"/>
        </a:p>
        <a:p>
          <a:r>
            <a:rPr lang="pt-BR" sz="1200"/>
            <a:t>O posto com maior precipitação pluviométrica anual média foi o Jaguari (2954007), com 1858,42mm e uma altitude de 150m (extraída pelo SRTM 90). Já o posto com menor  precipitação pluviométrica anual média foi o Dom Pedrito (3054002), com 1407,67mm e uma altitude de 137m. 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Verifica-se na Figura que quase não existe declividade (r² = 0,0072) da precipitação quanto maior é a altitude na sub-bacia 76 (extraída pelo SRTM 90).</a:t>
          </a:r>
        </a:p>
        <a:p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Considerando a soma das médias mensais da precipitação de todas as estações pluviométricas na sub-bacia 76, para o período histórico de 1977 a 2006 (Pinto et al., 2011), obtém-se uma média de precipitação anual na sub-bacia 76</a:t>
          </a:r>
          <a:r>
            <a:rPr lang="pt-BR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1639,8mm.</a:t>
          </a:r>
          <a:endParaRPr lang="pt-BR" sz="1200">
            <a:effectLst/>
          </a:endParaRPr>
        </a:p>
        <a:p>
          <a:endParaRPr lang="pt-BR" sz="1200"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5</xdr:col>
      <xdr:colOff>477510</xdr:colOff>
      <xdr:row>20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22</xdr:row>
      <xdr:rowOff>43143</xdr:rowOff>
    </xdr:from>
    <xdr:to>
      <xdr:col>5</xdr:col>
      <xdr:colOff>582285</xdr:colOff>
      <xdr:row>43</xdr:row>
      <xdr:rowOff>81243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12887</xdr:colOff>
      <xdr:row>45</xdr:row>
      <xdr:rowOff>77880</xdr:rowOff>
    </xdr:from>
    <xdr:to>
      <xdr:col>5</xdr:col>
      <xdr:colOff>422218</xdr:colOff>
      <xdr:row>64</xdr:row>
      <xdr:rowOff>188820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707231</xdr:colOff>
      <xdr:row>6</xdr:row>
      <xdr:rowOff>90486</xdr:rowOff>
    </xdr:from>
    <xdr:to>
      <xdr:col>16</xdr:col>
      <xdr:colOff>746276</xdr:colOff>
      <xdr:row>21</xdr:row>
      <xdr:rowOff>95249</xdr:rowOff>
    </xdr:to>
    <xdr:sp macro="" textlink="">
      <xdr:nvSpPr>
        <xdr:cNvPr id="5" name="CaixaDeTexto 4"/>
        <xdr:cNvSpPr txBox="1"/>
      </xdr:nvSpPr>
      <xdr:spPr>
        <a:xfrm>
          <a:off x="7036064" y="1233486"/>
          <a:ext cx="12495629" cy="28622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Os três</a:t>
          </a:r>
          <a:r>
            <a:rPr lang="pt-BR" sz="1200" baseline="0"/>
            <a:t> </a:t>
          </a:r>
          <a:r>
            <a:rPr lang="pt-BR" sz="1200"/>
            <a:t>postos pluviométricos apresentados na sub-bacia 77 pelo projeto Atlas Pluviométrico do Brasil (PINTO et al., 2011) apresentaram uma média de precipitação pluviométrica entre os meses do ano de 121,3mm. Observa-se na Figura que seis meses ficaram acima da média de 136,7mm, enquanto os outros seis meses ficaram abaixo da média.</a:t>
          </a:r>
        </a:p>
        <a:p>
          <a:endParaRPr lang="pt-BR" sz="1200"/>
        </a:p>
        <a:p>
          <a:r>
            <a:rPr lang="pt-BR" sz="1200"/>
            <a:t>O mês de agosto apresentou a menor média entre os postos estudados, com um valor de 69,2mm. Já o mês de abril apresentou a maior média, com um valor de 167,6mm</a:t>
          </a:r>
        </a:p>
        <a:p>
          <a:endParaRPr lang="pt-BR" sz="1200"/>
        </a:p>
        <a:p>
          <a:r>
            <a:rPr lang="pt-BR" sz="1200"/>
            <a:t>Nota-se na Figura que o período consecutivo de meses com menos chuva vai de maio a setembro, com média de chuva de 98,1mm nestes quatro</a:t>
          </a:r>
          <a:r>
            <a:rPr lang="pt-BR" sz="1200" baseline="0"/>
            <a:t> </a:t>
          </a:r>
          <a:r>
            <a:rPr lang="pt-BR" sz="1200"/>
            <a:t>meses e em que a precipitação média máxima fica em 109,5mm no mês de setembro. Já o período com meses, não consecutivos, com mais chuvas vai de outrubro a abril, com média de precipitação de 137,8mm nestes oito</a:t>
          </a:r>
          <a:r>
            <a:rPr lang="pt-BR" sz="1200" baseline="0"/>
            <a:t> </a:t>
          </a:r>
          <a:r>
            <a:rPr lang="pt-BR" sz="1200"/>
            <a:t>meses.</a:t>
          </a:r>
        </a:p>
        <a:p>
          <a:endParaRPr lang="pt-BR" sz="1200"/>
        </a:p>
        <a:p>
          <a:r>
            <a:rPr lang="pt-BR" sz="1200"/>
            <a:t>O posto com maior precipitação pluviométrica anual média foi o Harmonia (3056006), com 1531,03mm e uma altitude de 216m (extraída pelo SRTM 90). Já o posto com menor  precipitação pluviométrica anual média foi o Fazenda</a:t>
          </a:r>
          <a:r>
            <a:rPr lang="pt-BR" sz="1200" baseline="0"/>
            <a:t> Junco </a:t>
          </a:r>
          <a:r>
            <a:rPr lang="pt-BR" sz="1200"/>
            <a:t>(3054002), com 1355,66mm e uma altitude de 82m. 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Verifica-se na Figura que há uma tendência de acréscimo (r² = 0,6621) da precipitação quanto maior é a altitude na sub-bacia 77(extraída pelo SRTM 90).</a:t>
          </a:r>
        </a:p>
        <a:p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Considerando a soma das médias mensais da precipitação de todas as estações pluviométricas na sub-bacia 77, para o período histórico de 1977 a 2006 (Pinto et al., 2011), obtém-se uma média de precipitação anual na sub-bacia 77</a:t>
          </a:r>
          <a:r>
            <a:rPr lang="pt-BR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1455,4mm.</a:t>
          </a:r>
          <a:endParaRPr lang="pt-BR" sz="1200">
            <a:effectLst/>
          </a:endParaRPr>
        </a:p>
        <a:p>
          <a:endParaRPr lang="pt-BR" sz="1200"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5</xdr:col>
      <xdr:colOff>477510</xdr:colOff>
      <xdr:row>29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31</xdr:row>
      <xdr:rowOff>43143</xdr:rowOff>
    </xdr:from>
    <xdr:to>
      <xdr:col>5</xdr:col>
      <xdr:colOff>582285</xdr:colOff>
      <xdr:row>52</xdr:row>
      <xdr:rowOff>81243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12887</xdr:colOff>
      <xdr:row>54</xdr:row>
      <xdr:rowOff>77880</xdr:rowOff>
    </xdr:from>
    <xdr:to>
      <xdr:col>5</xdr:col>
      <xdr:colOff>422218</xdr:colOff>
      <xdr:row>73</xdr:row>
      <xdr:rowOff>188820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16</xdr:row>
      <xdr:rowOff>0</xdr:rowOff>
    </xdr:from>
    <xdr:to>
      <xdr:col>16</xdr:col>
      <xdr:colOff>483545</xdr:colOff>
      <xdr:row>31</xdr:row>
      <xdr:rowOff>4763</xdr:rowOff>
    </xdr:to>
    <xdr:sp macro="" textlink="">
      <xdr:nvSpPr>
        <xdr:cNvPr id="5" name="CaixaDeTexto 4"/>
        <xdr:cNvSpPr txBox="1"/>
      </xdr:nvSpPr>
      <xdr:spPr>
        <a:xfrm>
          <a:off x="7270750" y="3048000"/>
          <a:ext cx="12469170" cy="28622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/>
            <a:t>Os doze</a:t>
          </a:r>
          <a:r>
            <a:rPr lang="pt-BR" sz="1200" baseline="0"/>
            <a:t> </a:t>
          </a:r>
          <a:r>
            <a:rPr lang="pt-BR" sz="1200"/>
            <a:t>postos pluviométricos apresentados na sub-bacia 80 pelo projeto Atlas Pluviométrico do Brasil (PINTO et al., 2011) apresentaram uma média de precipitação pluviométrica entre os meses do ano de 209,2mm. Observa-se na Figura que seis meses ficaram acima da média de 209,2mm, enquanto os outros seis meses ficaram abaixo da média.</a:t>
          </a:r>
        </a:p>
        <a:p>
          <a:endParaRPr lang="pt-BR" sz="1200"/>
        </a:p>
        <a:p>
          <a:r>
            <a:rPr lang="pt-BR" sz="1200"/>
            <a:t>O mês de agosto apresentou a menor média entre os postos estudados, com um valor de 95,3mm. Já o mês de janeiro</a:t>
          </a:r>
          <a:r>
            <a:rPr lang="pt-BR" sz="1200" baseline="0"/>
            <a:t> </a:t>
          </a:r>
          <a:r>
            <a:rPr lang="pt-BR" sz="1200"/>
            <a:t>apresentou a maior média, com um valor de 323,6mm</a:t>
          </a:r>
        </a:p>
        <a:p>
          <a:endParaRPr lang="pt-BR" sz="1200"/>
        </a:p>
        <a:p>
          <a:r>
            <a:rPr lang="pt-BR" sz="1200"/>
            <a:t>Nota-se na Figura que o período consecutivo de meses com menos chuva vai de maio a agosto com média de chuva de 115,8mm nestes quatro</a:t>
          </a:r>
          <a:r>
            <a:rPr lang="pt-BR" sz="1200" baseline="0"/>
            <a:t> </a:t>
          </a:r>
          <a:r>
            <a:rPr lang="pt-BR" sz="1200"/>
            <a:t>meses e em que a precipitação média máxima fica em 148,4mm no mês de maio.  Já o período com meses, não consecutivos, com mais chuvas vai de setembro</a:t>
          </a:r>
          <a:r>
            <a:rPr lang="pt-BR" sz="1200" baseline="0"/>
            <a:t> </a:t>
          </a:r>
          <a:r>
            <a:rPr lang="pt-BR" sz="1200"/>
            <a:t>a abril, com média de precipitação de 255,9mm nestes oito</a:t>
          </a:r>
          <a:r>
            <a:rPr lang="pt-BR" sz="1200" baseline="0"/>
            <a:t> </a:t>
          </a:r>
          <a:r>
            <a:rPr lang="pt-BR" sz="1200"/>
            <a:t>meses.</a:t>
          </a:r>
        </a:p>
        <a:p>
          <a:endParaRPr lang="pt-BR" sz="1200"/>
        </a:p>
        <a:p>
          <a:r>
            <a:rPr lang="pt-BR" sz="1200"/>
            <a:t>O posto com maior precipitação pluviométrica anual média foi o Represa Itatinga (2346065), com 4254,4mm e uma altitude de 849m (extraída pelo SRTM 90). Já o posto com menor  precipitação pluviométrica anual média foi o São</a:t>
          </a:r>
          <a:r>
            <a:rPr lang="pt-BR" sz="1200" baseline="0"/>
            <a:t> Francisco </a:t>
          </a:r>
          <a:r>
            <a:rPr lang="pt-BR" sz="1200"/>
            <a:t>(2345057), com 1291,6mm e uma altitude de 73m. 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Verifica-se na Figura que há uma tendência de acréscimo (r² = 0,2499) da precipitação quanto maior é a altitude na sub-bacia 77(extraída pelo SRTM 90).</a:t>
          </a:r>
        </a:p>
        <a:p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Considerando a soma das médias mensais da precipitação de todas as estações pluviométricas na sub-bacia 80, para o período histórico de 1977 a 2006 (Pinto et al., 2011), obtém-se uma média de precipitação anual na sub-bacia 80</a:t>
          </a:r>
          <a:r>
            <a:rPr lang="pt-BR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2510,3mm.</a:t>
          </a:r>
          <a:endParaRPr lang="pt-BR" sz="1200">
            <a:effectLst/>
          </a:endParaRPr>
        </a:p>
        <a:p>
          <a:endParaRPr lang="pt-BR" sz="120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uricio.melati\Downloads\Ano%20hidrol&#243;gico%20do%20pantanal%20do%20MS%20-%20meses%20secos%20e%20um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 Inteiro"/>
      <sheetName val="Pantanal do MS"/>
      <sheetName val="Plan3"/>
    </sheetNames>
    <sheetDataSet>
      <sheetData sheetId="0"/>
      <sheetData sheetId="1">
        <row r="21">
          <cell r="B21" t="str">
            <v>Jan</v>
          </cell>
          <cell r="C21" t="str">
            <v>Fev</v>
          </cell>
          <cell r="D21" t="str">
            <v>Mar</v>
          </cell>
          <cell r="E21" t="str">
            <v>Abr</v>
          </cell>
          <cell r="F21" t="str">
            <v>Mai</v>
          </cell>
          <cell r="G21" t="str">
            <v>Jun</v>
          </cell>
          <cell r="H21" t="str">
            <v>Jul</v>
          </cell>
          <cell r="I21" t="str">
            <v>Ago</v>
          </cell>
          <cell r="J21" t="str">
            <v>Set</v>
          </cell>
          <cell r="K21" t="str">
            <v>Out</v>
          </cell>
          <cell r="L21" t="str">
            <v>Nov</v>
          </cell>
          <cell r="M21" t="str">
            <v>Dez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relevobr.cnpm.embrapa.br/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relevobr.cnpm.embrapa.b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://mapas.mma.gov.br/i3geo/mma/openlayers.htm?7gqshfl1kdsvrvccrb2ga21i05" TargetMode="External"/><Relationship Id="rId13" Type="http://schemas.openxmlformats.org/officeDocument/2006/relationships/hyperlink" Target="http://www.relevobr.cnpm.embrapa.br/download/" TargetMode="External"/><Relationship Id="rId18" Type="http://schemas.openxmlformats.org/officeDocument/2006/relationships/hyperlink" Target="http://mapas.mma.gov.br/geonetwork/srv/br/metadata.show?id=236" TargetMode="External"/><Relationship Id="rId3" Type="http://schemas.openxmlformats.org/officeDocument/2006/relationships/hyperlink" Target="http://www.webmapit.com.br/inpe/topodata" TargetMode="External"/><Relationship Id="rId21" Type="http://schemas.openxmlformats.org/officeDocument/2006/relationships/hyperlink" Target="http://www.cprm.gov.br/publique/cgi/cgilua.exe/sys/start.htm?infoid=1481&amp;sid=9" TargetMode="External"/><Relationship Id="rId7" Type="http://schemas.openxmlformats.org/officeDocument/2006/relationships/hyperlink" Target="http://epp.eurostat.ec.europa.eu/portal/page/portal/gisco_Geographical_information_maps/popups/references/administrative_units_statistical_units_1" TargetMode="External"/><Relationship Id="rId12" Type="http://schemas.openxmlformats.org/officeDocument/2006/relationships/hyperlink" Target="http://www.webmapit.com.br/inpe/topodata" TargetMode="External"/><Relationship Id="rId17" Type="http://schemas.openxmlformats.org/officeDocument/2006/relationships/hyperlink" Target="http://mapas.mma.gov.br/i3geo/mma/openlayers.htm?7gqshfl1kdsvrvccrb2ga21i05" TargetMode="External"/><Relationship Id="rId2" Type="http://schemas.openxmlformats.org/officeDocument/2006/relationships/hyperlink" Target="http://metadados.ana.gov.br/geonetwork/srv/pt/main.home?uuid=38ef2ec7-cdd2-4122-8214-9d4ddd8207b5" TargetMode="External"/><Relationship Id="rId16" Type="http://schemas.openxmlformats.org/officeDocument/2006/relationships/hyperlink" Target="http://epp.eurostat.ec.europa.eu/portal/page/portal/gisco_Geographical_information_maps/popups/references/administrative_units_statistical_units_1" TargetMode="External"/><Relationship Id="rId20" Type="http://schemas.openxmlformats.org/officeDocument/2006/relationships/hyperlink" Target="http://dados.gov.br/dataset/malha-geometrica-dos-municipios-brasileiros" TargetMode="External"/><Relationship Id="rId1" Type="http://schemas.openxmlformats.org/officeDocument/2006/relationships/hyperlink" Target="http://hidroweb.ana.gov.br/HidroWeb.asp?TocItem=4100" TargetMode="External"/><Relationship Id="rId6" Type="http://schemas.openxmlformats.org/officeDocument/2006/relationships/hyperlink" Target="ftp://geoftp.ibge.gov.br/mapas_interativos/" TargetMode="External"/><Relationship Id="rId11" Type="http://schemas.openxmlformats.org/officeDocument/2006/relationships/hyperlink" Target="http://metadados.ana.gov.br/geonetwork/srv/pt/main.home?uuid=38ef2ec7-cdd2-4122-8214-9d4ddd8207b5" TargetMode="External"/><Relationship Id="rId5" Type="http://schemas.openxmlformats.org/officeDocument/2006/relationships/hyperlink" Target="http://www.cprm.gov.br/publique/cgi/cgilua.exe/sys/start.htm?infoid=1351&amp;sid=9" TargetMode="External"/><Relationship Id="rId15" Type="http://schemas.openxmlformats.org/officeDocument/2006/relationships/hyperlink" Target="ftp://geoftp.ibge.gov.br/mapas_interativos/" TargetMode="External"/><Relationship Id="rId23" Type="http://schemas.openxmlformats.org/officeDocument/2006/relationships/drawing" Target="../drawings/drawing20.xml"/><Relationship Id="rId10" Type="http://schemas.openxmlformats.org/officeDocument/2006/relationships/hyperlink" Target="http://hidroweb.ana.gov.br/HidroWeb.asp?TocItem=4100" TargetMode="External"/><Relationship Id="rId19" Type="http://schemas.openxmlformats.org/officeDocument/2006/relationships/hyperlink" Target="http://www.censo2010.ibge.gov.br/sinopse/index.php?uf=43&amp;dados=29" TargetMode="External"/><Relationship Id="rId4" Type="http://schemas.openxmlformats.org/officeDocument/2006/relationships/hyperlink" Target="http://www.relevobr.cnpm.embrapa.br/download/" TargetMode="External"/><Relationship Id="rId9" Type="http://schemas.openxmlformats.org/officeDocument/2006/relationships/hyperlink" Target="http://mapas.mma.gov.br/geonetwork/srv/br/metadata.show?id=236" TargetMode="External"/><Relationship Id="rId14" Type="http://schemas.openxmlformats.org/officeDocument/2006/relationships/hyperlink" Target="http://www.cprm.gov.br/publique/cgi/cgilua.exe/sys/start.htm?infoid=1351&amp;sid=9" TargetMode="External"/><Relationship Id="rId22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72"/>
  <sheetViews>
    <sheetView topLeftCell="A7" zoomScale="80" zoomScaleNormal="80" workbookViewId="0">
      <selection activeCell="L59" sqref="L59"/>
    </sheetView>
  </sheetViews>
  <sheetFormatPr defaultRowHeight="15" x14ac:dyDescent="0.25"/>
  <cols>
    <col min="1" max="1" width="12.5703125" customWidth="1"/>
    <col min="2" max="2" width="9.28515625" customWidth="1"/>
    <col min="3" max="3" width="10.140625" customWidth="1"/>
    <col min="4" max="4" width="10" customWidth="1"/>
    <col min="5" max="5" width="30.28515625" customWidth="1"/>
    <col min="6" max="6" width="19.5703125" customWidth="1"/>
    <col min="7" max="7" width="12.28515625" customWidth="1"/>
    <col min="8" max="8" width="11.5703125" customWidth="1"/>
    <col min="9" max="9" width="33.5703125" customWidth="1"/>
    <col min="11" max="12" width="9.7109375" bestFit="1" customWidth="1"/>
    <col min="13" max="13" width="29.140625" customWidth="1"/>
    <col min="14" max="14" width="10" customWidth="1"/>
    <col min="15" max="15" width="13.85546875" customWidth="1"/>
    <col min="16" max="16" width="37.140625" customWidth="1"/>
    <col min="17" max="17" width="25" customWidth="1"/>
    <col min="18" max="18" width="42.42578125" customWidth="1"/>
    <col min="19" max="19" width="11.7109375" bestFit="1" customWidth="1"/>
    <col min="20" max="27" width="11.5703125" bestFit="1" customWidth="1"/>
    <col min="28" max="28" width="11.7109375" customWidth="1"/>
    <col min="29" max="30" width="11.5703125" bestFit="1" customWidth="1"/>
    <col min="31" max="31" width="12.5703125" bestFit="1" customWidth="1"/>
    <col min="32" max="33" width="11.5703125" bestFit="1" customWidth="1"/>
    <col min="34" max="34" width="13.85546875" customWidth="1"/>
    <col min="35" max="35" width="11.5703125" bestFit="1" customWidth="1"/>
    <col min="36" max="36" width="11.140625" customWidth="1"/>
    <col min="37" max="37" width="10.85546875" customWidth="1"/>
    <col min="41" max="41" width="15.42578125" customWidth="1"/>
    <col min="42" max="42" width="3.140625" customWidth="1"/>
    <col min="43" max="44" width="12.28515625" bestFit="1" customWidth="1"/>
    <col min="45" max="45" width="19.28515625" bestFit="1" customWidth="1"/>
    <col min="46" max="46" width="3.5703125" customWidth="1"/>
    <col min="49" max="49" width="25.42578125" customWidth="1"/>
    <col min="50" max="50" width="16.42578125" customWidth="1"/>
    <col min="51" max="51" width="15.5703125" customWidth="1"/>
    <col min="52" max="52" width="11.85546875" customWidth="1"/>
    <col min="53" max="54" width="12.28515625" bestFit="1" customWidth="1"/>
    <col min="55" max="55" width="26.140625" bestFit="1" customWidth="1"/>
  </cols>
  <sheetData>
    <row r="1" spans="1:55" x14ac:dyDescent="0.25">
      <c r="A1" s="40" t="s">
        <v>493</v>
      </c>
      <c r="B1" s="40" t="s">
        <v>495</v>
      </c>
      <c r="C1" s="41" t="s">
        <v>494</v>
      </c>
      <c r="D1" s="41" t="s">
        <v>492</v>
      </c>
      <c r="E1" s="42" t="s">
        <v>485</v>
      </c>
      <c r="F1" s="42" t="s">
        <v>486</v>
      </c>
      <c r="G1" s="43" t="s">
        <v>496</v>
      </c>
      <c r="H1" s="43" t="s">
        <v>497</v>
      </c>
      <c r="I1" s="42" t="s">
        <v>487</v>
      </c>
      <c r="J1" s="43" t="s">
        <v>498</v>
      </c>
      <c r="K1" s="43" t="s">
        <v>499</v>
      </c>
      <c r="L1" s="42" t="s">
        <v>488</v>
      </c>
      <c r="M1" s="42" t="s">
        <v>500</v>
      </c>
      <c r="N1" s="43" t="s">
        <v>501</v>
      </c>
      <c r="O1" s="42" t="s">
        <v>489</v>
      </c>
      <c r="P1" s="42" t="s">
        <v>490</v>
      </c>
      <c r="Q1" s="42" t="s">
        <v>491</v>
      </c>
      <c r="R1" s="43" t="s">
        <v>502</v>
      </c>
      <c r="S1" s="43" t="s">
        <v>528</v>
      </c>
      <c r="T1" s="43" t="s">
        <v>529</v>
      </c>
      <c r="U1" s="43" t="s">
        <v>530</v>
      </c>
      <c r="V1" s="43" t="s">
        <v>531</v>
      </c>
      <c r="W1" s="43" t="s">
        <v>532</v>
      </c>
      <c r="X1" s="43" t="s">
        <v>533</v>
      </c>
      <c r="Y1" s="43" t="s">
        <v>534</v>
      </c>
      <c r="Z1" s="43" t="s">
        <v>535</v>
      </c>
      <c r="AA1" s="43" t="s">
        <v>536</v>
      </c>
      <c r="AB1" s="43" t="s">
        <v>537</v>
      </c>
      <c r="AC1" s="43" t="s">
        <v>538</v>
      </c>
      <c r="AD1" s="43" t="s">
        <v>539</v>
      </c>
      <c r="AE1" s="43" t="s">
        <v>515</v>
      </c>
      <c r="AF1" s="43" t="s">
        <v>516</v>
      </c>
      <c r="AG1" s="43" t="s">
        <v>517</v>
      </c>
      <c r="AH1" s="43" t="s">
        <v>518</v>
      </c>
      <c r="AI1" s="43" t="s">
        <v>519</v>
      </c>
      <c r="AM1" s="1" t="s">
        <v>548</v>
      </c>
      <c r="AN1" s="1" t="s">
        <v>549</v>
      </c>
      <c r="AO1" s="1" t="s">
        <v>550</v>
      </c>
      <c r="AQ1" s="1" t="s">
        <v>551</v>
      </c>
      <c r="AR1" s="1" t="s">
        <v>552</v>
      </c>
      <c r="AS1" s="1" t="s">
        <v>553</v>
      </c>
      <c r="AU1" s="1" t="s">
        <v>548</v>
      </c>
      <c r="AV1" s="1" t="s">
        <v>549</v>
      </c>
      <c r="AW1" s="1" t="s">
        <v>554</v>
      </c>
      <c r="AX1" s="70" t="s">
        <v>557</v>
      </c>
      <c r="AY1" s="70" t="s">
        <v>556</v>
      </c>
      <c r="BA1" s="1" t="s">
        <v>551</v>
      </c>
      <c r="BB1" s="1" t="s">
        <v>552</v>
      </c>
      <c r="BC1" s="1" t="s">
        <v>554</v>
      </c>
    </row>
    <row r="2" spans="1:55" x14ac:dyDescent="0.25">
      <c r="A2" s="38">
        <v>122</v>
      </c>
      <c r="B2" s="39" t="s">
        <v>0</v>
      </c>
      <c r="C2" s="38">
        <v>121</v>
      </c>
      <c r="D2" s="38">
        <v>2849009</v>
      </c>
      <c r="E2" s="39" t="s">
        <v>1</v>
      </c>
      <c r="F2" s="39" t="s">
        <v>2</v>
      </c>
      <c r="G2" s="38">
        <v>-49.617156999999999</v>
      </c>
      <c r="H2" s="38">
        <v>-28.333835000000001</v>
      </c>
      <c r="I2" s="39" t="s">
        <v>520</v>
      </c>
      <c r="J2" s="38">
        <v>7</v>
      </c>
      <c r="K2" s="38">
        <v>70</v>
      </c>
      <c r="L2" s="39" t="s">
        <v>4</v>
      </c>
      <c r="M2" s="39" t="s">
        <v>5</v>
      </c>
      <c r="N2" s="38">
        <v>1292</v>
      </c>
      <c r="O2" s="39" t="s">
        <v>6</v>
      </c>
      <c r="P2" s="39" t="s">
        <v>7</v>
      </c>
      <c r="Q2" s="39" t="s">
        <v>8</v>
      </c>
      <c r="R2" s="38">
        <v>29</v>
      </c>
      <c r="S2" s="56">
        <v>154.69333399999999</v>
      </c>
      <c r="T2" s="56">
        <v>150.86896400000001</v>
      </c>
      <c r="U2" s="56">
        <v>115.924138</v>
      </c>
      <c r="V2" s="56">
        <v>89.417241000000004</v>
      </c>
      <c r="W2" s="56">
        <v>101.91034500000001</v>
      </c>
      <c r="X2" s="56">
        <v>96.048276000000001</v>
      </c>
      <c r="Y2" s="56">
        <v>129.57931099999999</v>
      </c>
      <c r="Z2" s="56">
        <v>107.696428</v>
      </c>
      <c r="AA2" s="56">
        <v>129.08275699999999</v>
      </c>
      <c r="AB2" s="56">
        <v>146.653572</v>
      </c>
      <c r="AC2" s="56">
        <v>114.37931</v>
      </c>
      <c r="AD2" s="56">
        <v>138.02758700000001</v>
      </c>
      <c r="AE2" s="56">
        <v>1474.2812630000001</v>
      </c>
      <c r="AF2" s="56">
        <v>421.48643600000003</v>
      </c>
      <c r="AG2" s="56">
        <v>287.37586199999998</v>
      </c>
      <c r="AH2" s="56">
        <v>366.358497</v>
      </c>
      <c r="AI2" s="56">
        <v>399.06046900000001</v>
      </c>
      <c r="AM2" s="61">
        <f t="shared" ref="AM2:AM7" si="0">ABS(H2)</f>
        <v>28.333835000000001</v>
      </c>
      <c r="AN2" s="61">
        <f t="shared" ref="AN2:AN7" si="1">ABS(G2)</f>
        <v>49.617156999999999</v>
      </c>
      <c r="AO2" s="61">
        <f t="shared" ref="AO2:AO7" si="2">N2</f>
        <v>1292</v>
      </c>
      <c r="AQ2" s="62">
        <f t="shared" ref="AQ2:AS7" si="3">LN(AM2)</f>
        <v>3.3440566735478123</v>
      </c>
      <c r="AR2" s="62">
        <f t="shared" si="3"/>
        <v>3.9043366811768232</v>
      </c>
      <c r="AS2" s="62">
        <f t="shared" si="3"/>
        <v>7.1639466843425472</v>
      </c>
      <c r="AU2" s="61">
        <f t="shared" ref="AU2:AV7" si="4">AM2</f>
        <v>28.333835000000001</v>
      </c>
      <c r="AV2" s="61">
        <f t="shared" si="4"/>
        <v>49.617156999999999</v>
      </c>
      <c r="AW2" s="61">
        <v>1279</v>
      </c>
      <c r="AX2" s="71">
        <f t="shared" ref="AX2:AX7" si="5">ABS(AO2-AW2)</f>
        <v>13</v>
      </c>
      <c r="AY2" s="72">
        <f t="shared" ref="AY2:AY7" si="6">ABS((AX2/AO2))</f>
        <v>1.0061919504643963E-2</v>
      </c>
      <c r="BA2" s="62">
        <f t="shared" ref="BA2:BA7" si="7">LN(AU2)</f>
        <v>3.3440566735478123</v>
      </c>
      <c r="BB2" s="62">
        <f t="shared" ref="BB2:BB7" si="8">LN(AV2)</f>
        <v>3.9043366811768232</v>
      </c>
      <c r="BC2" s="62">
        <f t="shared" ref="BC2:BC7" si="9">LN(AW2)</f>
        <v>7.153833801578843</v>
      </c>
    </row>
    <row r="3" spans="1:55" x14ac:dyDescent="0.25">
      <c r="A3" s="2">
        <v>141</v>
      </c>
      <c r="B3" s="3" t="s">
        <v>0</v>
      </c>
      <c r="C3" s="2">
        <v>140</v>
      </c>
      <c r="D3" s="2">
        <v>2851043</v>
      </c>
      <c r="E3" s="3" t="s">
        <v>9</v>
      </c>
      <c r="F3" s="3" t="s">
        <v>2</v>
      </c>
      <c r="G3" s="2">
        <v>-51.189391000000001</v>
      </c>
      <c r="H3" s="2">
        <v>-28.059660999999998</v>
      </c>
      <c r="I3" s="39" t="s">
        <v>520</v>
      </c>
      <c r="J3" s="2">
        <v>7</v>
      </c>
      <c r="K3" s="2">
        <v>70</v>
      </c>
      <c r="L3" s="3" t="s">
        <v>10</v>
      </c>
      <c r="M3" s="3" t="s">
        <v>11</v>
      </c>
      <c r="N3" s="2">
        <v>942</v>
      </c>
      <c r="O3" s="3" t="s">
        <v>6</v>
      </c>
      <c r="P3" s="3" t="s">
        <v>7</v>
      </c>
      <c r="Q3" s="3" t="s">
        <v>8</v>
      </c>
      <c r="R3" s="2">
        <v>29</v>
      </c>
      <c r="S3" s="57">
        <v>151.010345</v>
      </c>
      <c r="T3" s="57">
        <v>142.67930899999999</v>
      </c>
      <c r="U3" s="57">
        <v>98.348275999999998</v>
      </c>
      <c r="V3" s="57">
        <v>138.793104</v>
      </c>
      <c r="W3" s="57">
        <v>153.97586200000001</v>
      </c>
      <c r="X3" s="57">
        <v>133.62413799999999</v>
      </c>
      <c r="Y3" s="57">
        <v>175.358619</v>
      </c>
      <c r="Z3" s="57">
        <v>122.38965399999999</v>
      </c>
      <c r="AA3" s="57">
        <v>174.30689699999999</v>
      </c>
      <c r="AB3" s="57">
        <v>202.34482800000001</v>
      </c>
      <c r="AC3" s="57">
        <v>153.12413699999999</v>
      </c>
      <c r="AD3" s="57">
        <v>135.33666600000001</v>
      </c>
      <c r="AE3" s="57">
        <v>1781.291835</v>
      </c>
      <c r="AF3" s="57">
        <v>392.03793000000002</v>
      </c>
      <c r="AG3" s="57">
        <v>426.39310399999999</v>
      </c>
      <c r="AH3" s="57">
        <v>472.05516999999998</v>
      </c>
      <c r="AI3" s="57">
        <v>490.805632</v>
      </c>
      <c r="AM3" s="61">
        <f t="shared" si="0"/>
        <v>28.059660999999998</v>
      </c>
      <c r="AN3" s="61">
        <f t="shared" si="1"/>
        <v>51.189391000000001</v>
      </c>
      <c r="AO3" s="61">
        <f t="shared" si="2"/>
        <v>942</v>
      </c>
      <c r="AQ3" s="62">
        <f t="shared" si="3"/>
        <v>3.334332993346881</v>
      </c>
      <c r="AR3" s="62">
        <f t="shared" si="3"/>
        <v>3.9355323035438694</v>
      </c>
      <c r="AS3" s="62">
        <f t="shared" si="3"/>
        <v>6.8480052745763631</v>
      </c>
      <c r="AU3" s="61">
        <f t="shared" si="4"/>
        <v>28.059660999999998</v>
      </c>
      <c r="AV3" s="61">
        <f t="shared" si="4"/>
        <v>51.189391000000001</v>
      </c>
      <c r="AW3" s="61">
        <v>939</v>
      </c>
      <c r="AX3" s="71">
        <f t="shared" si="5"/>
        <v>3</v>
      </c>
      <c r="AY3" s="72">
        <f t="shared" si="6"/>
        <v>3.1847133757961785E-3</v>
      </c>
      <c r="BA3" s="62">
        <f t="shared" si="7"/>
        <v>3.334332993346881</v>
      </c>
      <c r="BB3" s="62">
        <f t="shared" si="8"/>
        <v>3.9355323035438694</v>
      </c>
      <c r="BC3" s="62">
        <f t="shared" si="9"/>
        <v>6.8448154792082629</v>
      </c>
    </row>
    <row r="4" spans="1:55" x14ac:dyDescent="0.25">
      <c r="A4" s="2">
        <v>131</v>
      </c>
      <c r="B4" s="3" t="s">
        <v>0</v>
      </c>
      <c r="C4" s="2">
        <v>130</v>
      </c>
      <c r="D4" s="2">
        <v>2850008</v>
      </c>
      <c r="E4" s="3" t="s">
        <v>12</v>
      </c>
      <c r="F4" s="3" t="s">
        <v>2</v>
      </c>
      <c r="G4" s="2">
        <v>-50.759110999999997</v>
      </c>
      <c r="H4" s="2">
        <v>-28.21133</v>
      </c>
      <c r="I4" s="39" t="s">
        <v>520</v>
      </c>
      <c r="J4" s="2">
        <v>7</v>
      </c>
      <c r="K4" s="2">
        <v>70</v>
      </c>
      <c r="L4" s="3" t="s">
        <v>4</v>
      </c>
      <c r="M4" s="3" t="s">
        <v>13</v>
      </c>
      <c r="N4" s="2">
        <v>667</v>
      </c>
      <c r="O4" s="3" t="s">
        <v>6</v>
      </c>
      <c r="P4" s="3" t="s">
        <v>7</v>
      </c>
      <c r="Q4" s="3" t="s">
        <v>8</v>
      </c>
      <c r="R4" s="2">
        <v>27</v>
      </c>
      <c r="S4" s="57">
        <v>162.61481499999999</v>
      </c>
      <c r="T4" s="57">
        <v>159.000001</v>
      </c>
      <c r="U4" s="57">
        <v>116.34444499999999</v>
      </c>
      <c r="V4" s="57">
        <v>121.299999</v>
      </c>
      <c r="W4" s="57">
        <v>133.65555599999999</v>
      </c>
      <c r="X4" s="57">
        <v>117.374075</v>
      </c>
      <c r="Y4" s="57">
        <v>156.411113</v>
      </c>
      <c r="Z4" s="57">
        <v>129.885186</v>
      </c>
      <c r="AA4" s="57">
        <v>170.86666500000001</v>
      </c>
      <c r="AB4" s="57">
        <v>183.66296299999999</v>
      </c>
      <c r="AC4" s="57">
        <v>137.048149</v>
      </c>
      <c r="AD4" s="57">
        <v>139.34814800000001</v>
      </c>
      <c r="AE4" s="57">
        <v>1727.5111139999999</v>
      </c>
      <c r="AF4" s="57">
        <v>437.95926100000003</v>
      </c>
      <c r="AG4" s="57">
        <v>372.32962900000001</v>
      </c>
      <c r="AH4" s="57">
        <v>457.16296399999999</v>
      </c>
      <c r="AI4" s="57">
        <v>460.05926099999999</v>
      </c>
      <c r="AM4" s="61">
        <f t="shared" si="0"/>
        <v>28.21133</v>
      </c>
      <c r="AN4" s="61">
        <f t="shared" si="1"/>
        <v>50.759110999999997</v>
      </c>
      <c r="AO4" s="61">
        <f t="shared" si="2"/>
        <v>667</v>
      </c>
      <c r="AQ4" s="62">
        <f t="shared" si="3"/>
        <v>3.3397236703045334</v>
      </c>
      <c r="AR4" s="62">
        <f t="shared" si="3"/>
        <v>3.9270911289024326</v>
      </c>
      <c r="AS4" s="62">
        <f t="shared" si="3"/>
        <v>6.5027900459156234</v>
      </c>
      <c r="AU4" s="61">
        <f t="shared" si="4"/>
        <v>28.21133</v>
      </c>
      <c r="AV4" s="61">
        <f t="shared" si="4"/>
        <v>50.759110999999997</v>
      </c>
      <c r="AW4" s="61">
        <v>665</v>
      </c>
      <c r="AX4" s="71">
        <f t="shared" si="5"/>
        <v>2</v>
      </c>
      <c r="AY4" s="72">
        <f t="shared" si="6"/>
        <v>2.9985007496251873E-3</v>
      </c>
      <c r="BA4" s="62">
        <f t="shared" si="7"/>
        <v>3.3397236703045334</v>
      </c>
      <c r="BB4" s="62">
        <f t="shared" si="8"/>
        <v>3.9270911289024326</v>
      </c>
      <c r="BC4" s="62">
        <f t="shared" si="9"/>
        <v>6.4997870406558542</v>
      </c>
    </row>
    <row r="5" spans="1:55" x14ac:dyDescent="0.25">
      <c r="A5" s="2">
        <v>130</v>
      </c>
      <c r="B5" s="3" t="s">
        <v>0</v>
      </c>
      <c r="C5" s="2">
        <v>129</v>
      </c>
      <c r="D5" s="2">
        <v>2850004</v>
      </c>
      <c r="E5" s="3" t="s">
        <v>14</v>
      </c>
      <c r="F5" s="3" t="s">
        <v>2</v>
      </c>
      <c r="G5" s="2">
        <v>-50.441330000000001</v>
      </c>
      <c r="H5" s="2">
        <v>-28.152719999999999</v>
      </c>
      <c r="I5" s="39" t="s">
        <v>520</v>
      </c>
      <c r="J5" s="2">
        <v>7</v>
      </c>
      <c r="K5" s="2">
        <v>70</v>
      </c>
      <c r="L5" s="3" t="s">
        <v>4</v>
      </c>
      <c r="M5" s="3" t="s">
        <v>15</v>
      </c>
      <c r="N5" s="2">
        <v>943</v>
      </c>
      <c r="O5" s="3" t="s">
        <v>6</v>
      </c>
      <c r="P5" s="3" t="s">
        <v>7</v>
      </c>
      <c r="Q5" s="3" t="s">
        <v>8</v>
      </c>
      <c r="R5" s="2">
        <v>28</v>
      </c>
      <c r="S5" s="57">
        <v>146.944827</v>
      </c>
      <c r="T5" s="57">
        <v>138.524137</v>
      </c>
      <c r="U5" s="57">
        <v>99.165518000000006</v>
      </c>
      <c r="V5" s="57">
        <v>110.18620799999999</v>
      </c>
      <c r="W5" s="57">
        <v>108.214286</v>
      </c>
      <c r="X5" s="57">
        <v>103.525926</v>
      </c>
      <c r="Y5" s="57">
        <v>142.33703600000001</v>
      </c>
      <c r="Z5" s="57">
        <v>117.455556</v>
      </c>
      <c r="AA5" s="57">
        <v>142.803573</v>
      </c>
      <c r="AB5" s="57">
        <v>146.87857199999999</v>
      </c>
      <c r="AC5" s="57">
        <v>128.413793</v>
      </c>
      <c r="AD5" s="57">
        <v>114.79655200000001</v>
      </c>
      <c r="AE5" s="57">
        <v>1499.2459839999999</v>
      </c>
      <c r="AF5" s="57">
        <v>384.63448299999999</v>
      </c>
      <c r="AG5" s="57">
        <v>321.92641900000001</v>
      </c>
      <c r="AH5" s="57">
        <v>402.59616499999998</v>
      </c>
      <c r="AI5" s="57">
        <v>390.08891699999998</v>
      </c>
      <c r="AM5" s="61">
        <f t="shared" si="0"/>
        <v>28.152719999999999</v>
      </c>
      <c r="AN5" s="61">
        <f t="shared" si="1"/>
        <v>50.441330000000001</v>
      </c>
      <c r="AO5" s="61">
        <f t="shared" si="2"/>
        <v>943</v>
      </c>
      <c r="AQ5" s="62">
        <f t="shared" si="3"/>
        <v>3.3376439751398079</v>
      </c>
      <c r="AR5" s="62">
        <f t="shared" si="3"/>
        <v>3.9208108787110252</v>
      </c>
      <c r="AS5" s="62">
        <f t="shared" si="3"/>
        <v>6.8490662826334576</v>
      </c>
      <c r="AU5" s="61">
        <f t="shared" si="4"/>
        <v>28.152719999999999</v>
      </c>
      <c r="AV5" s="61">
        <f t="shared" si="4"/>
        <v>50.441330000000001</v>
      </c>
      <c r="AW5" s="61">
        <v>942</v>
      </c>
      <c r="AX5" s="71">
        <f t="shared" si="5"/>
        <v>1</v>
      </c>
      <c r="AY5" s="72">
        <f t="shared" si="6"/>
        <v>1.0604453870625664E-3</v>
      </c>
      <c r="BA5" s="62">
        <f t="shared" si="7"/>
        <v>3.3376439751398079</v>
      </c>
      <c r="BB5" s="62">
        <f t="shared" si="8"/>
        <v>3.9208108787110252</v>
      </c>
      <c r="BC5" s="62">
        <f t="shared" si="9"/>
        <v>6.8480052745763631</v>
      </c>
    </row>
    <row r="6" spans="1:55" x14ac:dyDescent="0.25">
      <c r="A6" s="2">
        <v>127</v>
      </c>
      <c r="B6" s="3" t="s">
        <v>0</v>
      </c>
      <c r="C6" s="2">
        <v>126</v>
      </c>
      <c r="D6" s="2">
        <v>2849023</v>
      </c>
      <c r="E6" s="3" t="s">
        <v>16</v>
      </c>
      <c r="F6" s="3" t="s">
        <v>2</v>
      </c>
      <c r="G6" s="2">
        <v>-49.804659000000001</v>
      </c>
      <c r="H6" s="2">
        <v>-28.368556000000002</v>
      </c>
      <c r="I6" s="39" t="s">
        <v>520</v>
      </c>
      <c r="J6" s="2">
        <v>7</v>
      </c>
      <c r="K6" s="2">
        <v>70</v>
      </c>
      <c r="L6" s="3" t="s">
        <v>4</v>
      </c>
      <c r="M6" s="3" t="s">
        <v>5</v>
      </c>
      <c r="N6" s="2">
        <v>1099</v>
      </c>
      <c r="O6" s="3" t="s">
        <v>6</v>
      </c>
      <c r="P6" s="3" t="s">
        <v>7</v>
      </c>
      <c r="Q6" s="3" t="s">
        <v>8</v>
      </c>
      <c r="R6" s="2">
        <v>30</v>
      </c>
      <c r="S6" s="57">
        <v>180.79333299999999</v>
      </c>
      <c r="T6" s="57">
        <v>168.70333299999999</v>
      </c>
      <c r="U6" s="57">
        <v>122.843333</v>
      </c>
      <c r="V6" s="57">
        <v>102.463334</v>
      </c>
      <c r="W6" s="57">
        <v>114.146665</v>
      </c>
      <c r="X6" s="57">
        <v>109.87</v>
      </c>
      <c r="Y6" s="57">
        <v>155.9</v>
      </c>
      <c r="Z6" s="57">
        <v>127.183334</v>
      </c>
      <c r="AA6" s="57">
        <v>145.470001</v>
      </c>
      <c r="AB6" s="57">
        <v>168.05999800000001</v>
      </c>
      <c r="AC6" s="57">
        <v>148.08666600000001</v>
      </c>
      <c r="AD6" s="57">
        <v>153.566666</v>
      </c>
      <c r="AE6" s="57">
        <v>1697.0866639999999</v>
      </c>
      <c r="AF6" s="57">
        <v>472.33999899999998</v>
      </c>
      <c r="AG6" s="57">
        <v>326.47999900000002</v>
      </c>
      <c r="AH6" s="57">
        <v>428.553336</v>
      </c>
      <c r="AI6" s="57">
        <v>469.71332999999998</v>
      </c>
      <c r="AM6" s="61">
        <f t="shared" si="0"/>
        <v>28.368556000000002</v>
      </c>
      <c r="AN6" s="61">
        <f t="shared" si="1"/>
        <v>49.804659000000001</v>
      </c>
      <c r="AO6" s="61">
        <f t="shared" si="2"/>
        <v>1099</v>
      </c>
      <c r="AQ6" s="62">
        <f t="shared" si="3"/>
        <v>3.3452813486885709</v>
      </c>
      <c r="AR6" s="62">
        <f t="shared" si="3"/>
        <v>3.9081085338715518</v>
      </c>
      <c r="AS6" s="62">
        <f t="shared" si="3"/>
        <v>7.0021559544036212</v>
      </c>
      <c r="AU6" s="61">
        <f t="shared" si="4"/>
        <v>28.368556000000002</v>
      </c>
      <c r="AV6" s="61">
        <f t="shared" si="4"/>
        <v>49.804659000000001</v>
      </c>
      <c r="AW6" s="61">
        <v>1100</v>
      </c>
      <c r="AX6" s="71">
        <f t="shared" si="5"/>
        <v>1</v>
      </c>
      <c r="AY6" s="72">
        <f t="shared" si="6"/>
        <v>9.099181073703367E-4</v>
      </c>
      <c r="BA6" s="62">
        <f t="shared" si="7"/>
        <v>3.3452813486885709</v>
      </c>
      <c r="BB6" s="62">
        <f t="shared" si="8"/>
        <v>3.9081085338715518</v>
      </c>
      <c r="BC6" s="62">
        <f t="shared" si="9"/>
        <v>7.0030654587864616</v>
      </c>
    </row>
    <row r="7" spans="1:55" x14ac:dyDescent="0.25">
      <c r="A7" s="2">
        <v>96</v>
      </c>
      <c r="B7" s="3" t="s">
        <v>0</v>
      </c>
      <c r="C7" s="2">
        <v>95</v>
      </c>
      <c r="D7" s="2">
        <v>2751017</v>
      </c>
      <c r="E7" s="3" t="s">
        <v>17</v>
      </c>
      <c r="F7" s="3" t="s">
        <v>2</v>
      </c>
      <c r="G7" s="2">
        <v>-51.453004</v>
      </c>
      <c r="H7" s="2">
        <v>-28.005216000000001</v>
      </c>
      <c r="I7" s="39" t="s">
        <v>520</v>
      </c>
      <c r="J7" s="2">
        <v>7</v>
      </c>
      <c r="K7" s="2">
        <v>70</v>
      </c>
      <c r="L7" s="3" t="s">
        <v>10</v>
      </c>
      <c r="M7" s="3" t="s">
        <v>18</v>
      </c>
      <c r="N7" s="2">
        <v>856</v>
      </c>
      <c r="O7" s="3" t="s">
        <v>6</v>
      </c>
      <c r="P7" s="3" t="s">
        <v>7</v>
      </c>
      <c r="Q7" s="3" t="s">
        <v>8</v>
      </c>
      <c r="R7" s="2">
        <v>30</v>
      </c>
      <c r="S7" s="57">
        <v>180.96</v>
      </c>
      <c r="T7" s="57">
        <v>155.000001</v>
      </c>
      <c r="U7" s="57">
        <v>117.19333399999999</v>
      </c>
      <c r="V7" s="57">
        <v>136.57</v>
      </c>
      <c r="W7" s="57">
        <v>169.026667</v>
      </c>
      <c r="X7" s="57">
        <v>140.42666700000001</v>
      </c>
      <c r="Y7" s="57">
        <v>185.3</v>
      </c>
      <c r="Z7" s="57">
        <v>139.10666800000001</v>
      </c>
      <c r="AA7" s="57">
        <v>180.223333</v>
      </c>
      <c r="AB7" s="57">
        <v>222.66000099999999</v>
      </c>
      <c r="AC7" s="57">
        <v>165.593334</v>
      </c>
      <c r="AD7" s="57">
        <v>152.003333</v>
      </c>
      <c r="AE7" s="57">
        <v>1944.0633379999999</v>
      </c>
      <c r="AF7" s="57">
        <v>453.15333500000003</v>
      </c>
      <c r="AG7" s="57">
        <v>446.02333399999998</v>
      </c>
      <c r="AH7" s="57">
        <v>504.63000199999999</v>
      </c>
      <c r="AI7" s="57">
        <v>540.25666799999999</v>
      </c>
      <c r="AM7" s="61">
        <f t="shared" si="0"/>
        <v>28.005216000000001</v>
      </c>
      <c r="AN7" s="61">
        <f t="shared" si="1"/>
        <v>51.453004</v>
      </c>
      <c r="AO7" s="61">
        <f t="shared" si="2"/>
        <v>856</v>
      </c>
      <c r="AQ7" s="62">
        <f t="shared" si="3"/>
        <v>3.3323907785404607</v>
      </c>
      <c r="AR7" s="62">
        <f t="shared" si="3"/>
        <v>3.9406688473589013</v>
      </c>
      <c r="AS7" s="62">
        <f t="shared" si="3"/>
        <v>6.752270376141742</v>
      </c>
      <c r="AU7" s="61">
        <f t="shared" si="4"/>
        <v>28.005216000000001</v>
      </c>
      <c r="AV7" s="61">
        <f t="shared" si="4"/>
        <v>51.453004</v>
      </c>
      <c r="AW7" s="61">
        <v>864</v>
      </c>
      <c r="AX7" s="71">
        <f t="shared" si="5"/>
        <v>8</v>
      </c>
      <c r="AY7" s="72">
        <f t="shared" si="6"/>
        <v>9.3457943925233638E-3</v>
      </c>
      <c r="BA7" s="62">
        <f t="shared" si="7"/>
        <v>3.3323907785404607</v>
      </c>
      <c r="BB7" s="62">
        <f t="shared" si="8"/>
        <v>3.9406688473589013</v>
      </c>
      <c r="BC7" s="62">
        <f t="shared" si="9"/>
        <v>6.7615727688040552</v>
      </c>
    </row>
    <row r="8" spans="1:55" x14ac:dyDescent="0.25">
      <c r="A8" s="52"/>
      <c r="B8" s="53"/>
      <c r="C8" s="52"/>
      <c r="D8" s="52"/>
      <c r="E8" s="53"/>
      <c r="F8" s="53"/>
      <c r="G8" s="52"/>
      <c r="H8" s="52"/>
      <c r="I8" s="53"/>
      <c r="J8" s="52"/>
      <c r="K8" s="52"/>
      <c r="L8" s="53"/>
      <c r="M8" s="53"/>
      <c r="N8" s="52"/>
      <c r="O8" s="53"/>
      <c r="P8" s="53"/>
      <c r="Q8" s="53"/>
      <c r="AE8" s="58" t="s">
        <v>524</v>
      </c>
      <c r="AF8" s="58" t="s">
        <v>525</v>
      </c>
      <c r="AG8" s="58" t="s">
        <v>526</v>
      </c>
      <c r="AH8" s="58" t="s">
        <v>527</v>
      </c>
      <c r="AI8" s="58" t="s">
        <v>521</v>
      </c>
      <c r="AJ8" s="58" t="s">
        <v>522</v>
      </c>
      <c r="AK8" s="58" t="s">
        <v>523</v>
      </c>
      <c r="AL8" s="58" t="s">
        <v>579</v>
      </c>
    </row>
    <row r="9" spans="1:55" x14ac:dyDescent="0.25">
      <c r="A9" s="52"/>
      <c r="B9" s="53"/>
      <c r="C9" s="52"/>
      <c r="D9" s="52"/>
      <c r="E9" s="53"/>
      <c r="F9" s="53"/>
      <c r="G9" s="52"/>
      <c r="H9" s="52"/>
      <c r="I9" s="53"/>
      <c r="J9" s="52"/>
      <c r="K9" s="52"/>
      <c r="L9" s="53"/>
      <c r="M9" s="53"/>
      <c r="N9" s="52"/>
      <c r="O9" s="53"/>
      <c r="P9" s="53"/>
      <c r="Q9" s="53"/>
      <c r="R9" s="54" t="s">
        <v>541</v>
      </c>
      <c r="S9" s="63">
        <f t="shared" ref="S9:AD9" si="10">AVERAGE(S2:S7)</f>
        <v>162.83610899999999</v>
      </c>
      <c r="T9" s="63">
        <f t="shared" si="10"/>
        <v>152.46262416666667</v>
      </c>
      <c r="U9" s="63">
        <f t="shared" si="10"/>
        <v>111.63650733333334</v>
      </c>
      <c r="V9" s="63">
        <f t="shared" si="10"/>
        <v>116.45498100000002</v>
      </c>
      <c r="W9" s="63">
        <f t="shared" si="10"/>
        <v>130.15489683333334</v>
      </c>
      <c r="X9" s="63">
        <f t="shared" si="10"/>
        <v>116.81151366666666</v>
      </c>
      <c r="Y9" s="63">
        <f t="shared" si="10"/>
        <v>157.48101316666668</v>
      </c>
      <c r="Z9" s="63">
        <f t="shared" si="10"/>
        <v>123.95280433333333</v>
      </c>
      <c r="AA9" s="63">
        <f t="shared" si="10"/>
        <v>157.12553766666667</v>
      </c>
      <c r="AB9" s="63">
        <f t="shared" si="10"/>
        <v>178.37665566666666</v>
      </c>
      <c r="AC9" s="63">
        <f t="shared" si="10"/>
        <v>141.10756483333333</v>
      </c>
      <c r="AD9" s="63">
        <f t="shared" si="10"/>
        <v>138.84649199999998</v>
      </c>
      <c r="AE9" s="64">
        <f>MAX(S9:AD9)</f>
        <v>178.37665566666666</v>
      </c>
      <c r="AF9" s="64">
        <f>MIN(S9:AD9)</f>
        <v>111.63650733333334</v>
      </c>
      <c r="AG9" s="64">
        <f>AE9-AF9</f>
        <v>66.740148333333323</v>
      </c>
      <c r="AH9" s="65">
        <f>AG9/AF9</f>
        <v>0.59783443541506698</v>
      </c>
      <c r="AI9" s="64">
        <f>AVERAGE(S9:AD9)</f>
        <v>140.60389163888888</v>
      </c>
      <c r="AJ9" s="63">
        <f>MEDIAN(S9:AD9)</f>
        <v>139.97702841666666</v>
      </c>
      <c r="AK9" s="63">
        <f>_xlfn.STDEV.S(S9:AD9)</f>
        <v>21.315004480393295</v>
      </c>
      <c r="AL9" s="63">
        <f>SUM(S9:AD9)</f>
        <v>1687.2466996666665</v>
      </c>
    </row>
    <row r="10" spans="1:55" ht="17.25" customHeight="1" x14ac:dyDescent="0.25">
      <c r="R10" s="54" t="s">
        <v>542</v>
      </c>
      <c r="S10" s="63">
        <f t="shared" ref="S10:AD10" si="11">MAX(S2:S7)</f>
        <v>180.96</v>
      </c>
      <c r="T10" s="63">
        <f t="shared" si="11"/>
        <v>168.70333299999999</v>
      </c>
      <c r="U10" s="63">
        <f t="shared" si="11"/>
        <v>122.843333</v>
      </c>
      <c r="V10" s="63">
        <f t="shared" si="11"/>
        <v>138.793104</v>
      </c>
      <c r="W10" s="63">
        <f t="shared" si="11"/>
        <v>169.026667</v>
      </c>
      <c r="X10" s="63">
        <f t="shared" si="11"/>
        <v>140.42666700000001</v>
      </c>
      <c r="Y10" s="63">
        <f t="shared" si="11"/>
        <v>185.3</v>
      </c>
      <c r="Z10" s="63">
        <f t="shared" si="11"/>
        <v>139.10666800000001</v>
      </c>
      <c r="AA10" s="63">
        <f t="shared" si="11"/>
        <v>180.223333</v>
      </c>
      <c r="AB10" s="63">
        <f t="shared" si="11"/>
        <v>222.66000099999999</v>
      </c>
      <c r="AC10" s="63">
        <f t="shared" si="11"/>
        <v>165.593334</v>
      </c>
      <c r="AD10" s="63">
        <f t="shared" si="11"/>
        <v>153.566666</v>
      </c>
      <c r="AE10" s="64">
        <f>MAX(S10:AD10)</f>
        <v>222.66000099999999</v>
      </c>
      <c r="AF10" s="64">
        <f>MIN(S10:AD10)</f>
        <v>122.843333</v>
      </c>
      <c r="AG10" s="64">
        <f>AE10-AF10</f>
        <v>99.816667999999993</v>
      </c>
      <c r="AH10" s="65">
        <f>AG10/AF10</f>
        <v>0.8125525867976896</v>
      </c>
      <c r="AI10" s="64">
        <f>AVERAGE(S10:AD10)</f>
        <v>163.93359216666664</v>
      </c>
      <c r="AJ10" s="63">
        <f>MEDIAN(S10:AD10)</f>
        <v>167.14833349999998</v>
      </c>
      <c r="AK10" s="63">
        <f>_xlfn.STDEV.S(S10:AD10)</f>
        <v>27.150911044933341</v>
      </c>
      <c r="AL10" s="63"/>
    </row>
    <row r="11" spans="1:55" ht="17.25" customHeight="1" x14ac:dyDescent="0.25">
      <c r="R11" s="54" t="s">
        <v>543</v>
      </c>
      <c r="S11" s="63">
        <f>MIN(S2:S7)</f>
        <v>146.944827</v>
      </c>
      <c r="T11" s="63">
        <f t="shared" ref="T11:AD11" si="12">MIN(T2:T7)</f>
        <v>138.524137</v>
      </c>
      <c r="U11" s="63">
        <f t="shared" si="12"/>
        <v>98.348275999999998</v>
      </c>
      <c r="V11" s="63">
        <f t="shared" si="12"/>
        <v>89.417241000000004</v>
      </c>
      <c r="W11" s="63">
        <f t="shared" si="12"/>
        <v>101.91034500000001</v>
      </c>
      <c r="X11" s="63">
        <f t="shared" si="12"/>
        <v>96.048276000000001</v>
      </c>
      <c r="Y11" s="63">
        <f t="shared" si="12"/>
        <v>129.57931099999999</v>
      </c>
      <c r="Z11" s="63">
        <f t="shared" si="12"/>
        <v>107.696428</v>
      </c>
      <c r="AA11" s="63">
        <f t="shared" si="12"/>
        <v>129.08275699999999</v>
      </c>
      <c r="AB11" s="63">
        <f t="shared" si="12"/>
        <v>146.653572</v>
      </c>
      <c r="AC11" s="63">
        <f t="shared" si="12"/>
        <v>114.37931</v>
      </c>
      <c r="AD11" s="63">
        <f t="shared" si="12"/>
        <v>114.79655200000001</v>
      </c>
      <c r="AE11" s="64">
        <f>MAX(S11:AD11)</f>
        <v>146.944827</v>
      </c>
      <c r="AF11" s="64">
        <f>MIN(S11:AD11)</f>
        <v>89.417241000000004</v>
      </c>
      <c r="AG11" s="64">
        <f>AE11-AF11</f>
        <v>57.527585999999999</v>
      </c>
      <c r="AH11" s="65">
        <f>AG11/AF11</f>
        <v>0.64336122828929598</v>
      </c>
      <c r="AI11" s="64">
        <f>AVERAGE(S11:AD11)</f>
        <v>117.78175266666665</v>
      </c>
      <c r="AJ11" s="63">
        <f>MEDIAN(S11:AD11)</f>
        <v>114.587931</v>
      </c>
      <c r="AK11" s="63">
        <f>_xlfn.STDEV.S(S11:AD11)</f>
        <v>20.022399695266511</v>
      </c>
      <c r="AL11" s="63"/>
    </row>
    <row r="12" spans="1:55" ht="17.25" customHeight="1" x14ac:dyDescent="0.25">
      <c r="R12" s="54" t="s">
        <v>540</v>
      </c>
      <c r="S12" s="66">
        <f>$AI$9</f>
        <v>140.60389163888888</v>
      </c>
      <c r="T12" s="66">
        <f>$AI$9</f>
        <v>140.60389163888888</v>
      </c>
      <c r="U12" s="66">
        <f t="shared" ref="U12:AD12" si="13">$AI$9</f>
        <v>140.60389163888888</v>
      </c>
      <c r="V12" s="66">
        <f t="shared" si="13"/>
        <v>140.60389163888888</v>
      </c>
      <c r="W12" s="66">
        <f t="shared" si="13"/>
        <v>140.60389163888888</v>
      </c>
      <c r="X12" s="66">
        <f t="shared" si="13"/>
        <v>140.60389163888888</v>
      </c>
      <c r="Y12" s="66">
        <f t="shared" si="13"/>
        <v>140.60389163888888</v>
      </c>
      <c r="Z12" s="66">
        <f t="shared" si="13"/>
        <v>140.60389163888888</v>
      </c>
      <c r="AA12" s="66">
        <f t="shared" si="13"/>
        <v>140.60389163888888</v>
      </c>
      <c r="AB12" s="66">
        <f t="shared" si="13"/>
        <v>140.60389163888888</v>
      </c>
      <c r="AC12" s="66">
        <f t="shared" si="13"/>
        <v>140.60389163888888</v>
      </c>
      <c r="AD12" s="66">
        <f t="shared" si="13"/>
        <v>140.60389163888888</v>
      </c>
      <c r="AE12" s="64"/>
      <c r="AF12" s="64"/>
      <c r="AG12" s="64"/>
      <c r="AH12" s="65"/>
      <c r="AI12" s="64"/>
      <c r="AJ12" s="63"/>
      <c r="AK12" s="63"/>
      <c r="AL12" s="63"/>
    </row>
    <row r="13" spans="1:55" ht="17.25" customHeight="1" x14ac:dyDescent="0.25">
      <c r="R13" s="54" t="s">
        <v>544</v>
      </c>
      <c r="S13" s="66">
        <f>AVERAGE($S$9:$T$9,$Y$9:$AD$9)</f>
        <v>151.52360010416666</v>
      </c>
      <c r="T13" s="66">
        <f>AVERAGE($S$9:$T$9,$Y$9:$AD$9)</f>
        <v>151.52360010416666</v>
      </c>
      <c r="U13" s="66"/>
      <c r="V13" s="66"/>
      <c r="W13" s="66"/>
      <c r="X13" s="66"/>
      <c r="Y13" s="66">
        <f t="shared" ref="Y13:AD13" si="14">AVERAGE($S$9:$T$9,$Y$9:$AD$9)</f>
        <v>151.52360010416666</v>
      </c>
      <c r="Z13" s="66">
        <f t="shared" si="14"/>
        <v>151.52360010416666</v>
      </c>
      <c r="AA13" s="66">
        <f t="shared" si="14"/>
        <v>151.52360010416666</v>
      </c>
      <c r="AB13" s="66">
        <f t="shared" si="14"/>
        <v>151.52360010416666</v>
      </c>
      <c r="AC13" s="66">
        <f t="shared" si="14"/>
        <v>151.52360010416666</v>
      </c>
      <c r="AD13" s="66">
        <f t="shared" si="14"/>
        <v>151.52360010416666</v>
      </c>
      <c r="AE13" s="64"/>
      <c r="AF13" s="64"/>
      <c r="AG13" s="64"/>
      <c r="AH13" s="65"/>
      <c r="AI13" s="64"/>
      <c r="AJ13" s="63"/>
      <c r="AK13" s="63"/>
      <c r="AL13" s="63"/>
    </row>
    <row r="14" spans="1:55" ht="17.25" customHeight="1" x14ac:dyDescent="0.25">
      <c r="R14" s="54" t="s">
        <v>545</v>
      </c>
      <c r="S14" s="66"/>
      <c r="T14" s="66"/>
      <c r="U14" s="66">
        <f>AVERAGE($U$9:$X$9)</f>
        <v>118.76447470833334</v>
      </c>
      <c r="V14" s="66">
        <f>AVERAGE($U$9:$X$9)</f>
        <v>118.76447470833334</v>
      </c>
      <c r="W14" s="66">
        <f>AVERAGE($U$9:$X$9)</f>
        <v>118.76447470833334</v>
      </c>
      <c r="X14" s="66">
        <f>AVERAGE($U$9:$X$9)</f>
        <v>118.76447470833334</v>
      </c>
      <c r="Y14" s="66"/>
      <c r="Z14" s="66"/>
      <c r="AA14" s="66"/>
      <c r="AB14" s="66"/>
      <c r="AC14" s="66"/>
      <c r="AD14" s="66"/>
      <c r="AE14" s="64"/>
      <c r="AF14" s="64"/>
      <c r="AG14" s="64"/>
      <c r="AH14" s="65"/>
      <c r="AI14" s="64"/>
      <c r="AJ14" s="63"/>
      <c r="AK14" s="63"/>
      <c r="AL14" s="63"/>
    </row>
    <row r="15" spans="1:55" ht="17.25" customHeight="1" x14ac:dyDescent="0.25">
      <c r="R15" s="55" t="s">
        <v>522</v>
      </c>
      <c r="S15" s="64">
        <f t="shared" ref="S15:AD15" si="15">MEDIAN(S2:S7)</f>
        <v>158.65407449999998</v>
      </c>
      <c r="T15" s="64">
        <f t="shared" si="15"/>
        <v>152.9344825</v>
      </c>
      <c r="U15" s="64">
        <f t="shared" si="15"/>
        <v>116.13429149999999</v>
      </c>
      <c r="V15" s="64">
        <f t="shared" si="15"/>
        <v>115.74310349999999</v>
      </c>
      <c r="W15" s="64">
        <f t="shared" si="15"/>
        <v>123.90111049999999</v>
      </c>
      <c r="X15" s="64">
        <f t="shared" si="15"/>
        <v>113.6220375</v>
      </c>
      <c r="Y15" s="64">
        <f t="shared" si="15"/>
        <v>156.15555649999999</v>
      </c>
      <c r="Z15" s="64">
        <f t="shared" si="15"/>
        <v>124.786494</v>
      </c>
      <c r="AA15" s="64">
        <f t="shared" si="15"/>
        <v>158.16833300000002</v>
      </c>
      <c r="AB15" s="64">
        <f t="shared" si="15"/>
        <v>175.8614805</v>
      </c>
      <c r="AC15" s="64">
        <f t="shared" si="15"/>
        <v>142.5674075</v>
      </c>
      <c r="AD15" s="64">
        <f t="shared" si="15"/>
        <v>138.68786750000001</v>
      </c>
      <c r="AE15" s="64">
        <f>MAX(S15:AD15)</f>
        <v>175.8614805</v>
      </c>
      <c r="AF15" s="64">
        <f>MIN(S15:AD15)</f>
        <v>113.6220375</v>
      </c>
      <c r="AG15" s="64">
        <f>AE15-AF15</f>
        <v>62.239442999999994</v>
      </c>
      <c r="AH15" s="65">
        <f>AG15/AF15</f>
        <v>0.54777615654005496</v>
      </c>
      <c r="AI15" s="64">
        <f>AVERAGE(S15:AD15)</f>
        <v>139.76801991666665</v>
      </c>
      <c r="AJ15" s="63">
        <f>MEDIAN(S15:AD15)</f>
        <v>140.62763749999999</v>
      </c>
      <c r="AK15" s="63">
        <f>_xlfn.STDEV.S(S15:AD15)</f>
        <v>20.768135395677334</v>
      </c>
      <c r="AL15" s="63"/>
    </row>
    <row r="16" spans="1:55" ht="17.25" customHeight="1" x14ac:dyDescent="0.25">
      <c r="R16" s="54" t="s">
        <v>523</v>
      </c>
      <c r="S16" s="63">
        <f t="shared" ref="S16:AD16" si="16">_xlfn.STDEV.S(S2:S7)</f>
        <v>14.897466981257841</v>
      </c>
      <c r="T16" s="63">
        <f t="shared" si="16"/>
        <v>11.004277653139551</v>
      </c>
      <c r="U16" s="63">
        <f t="shared" si="16"/>
        <v>10.287102457482293</v>
      </c>
      <c r="V16" s="63">
        <f t="shared" si="16"/>
        <v>19.458586860096226</v>
      </c>
      <c r="W16" s="63">
        <f t="shared" si="16"/>
        <v>26.929968846614898</v>
      </c>
      <c r="X16" s="63">
        <f t="shared" si="16"/>
        <v>17.300056469388135</v>
      </c>
      <c r="Y16" s="63">
        <f t="shared" si="16"/>
        <v>20.518255949211998</v>
      </c>
      <c r="Z16" s="63">
        <f t="shared" si="16"/>
        <v>10.809222955927035</v>
      </c>
      <c r="AA16" s="63">
        <f t="shared" si="16"/>
        <v>20.711801431128993</v>
      </c>
      <c r="AB16" s="63">
        <f t="shared" si="16"/>
        <v>30.556013292116226</v>
      </c>
      <c r="AC16" s="63">
        <f t="shared" si="16"/>
        <v>18.355756906838788</v>
      </c>
      <c r="AD16" s="63">
        <f t="shared" si="16"/>
        <v>14.010187324834694</v>
      </c>
      <c r="AE16" s="64"/>
      <c r="AF16" s="64"/>
      <c r="AG16" s="64"/>
      <c r="AH16" s="65"/>
      <c r="AI16" s="64"/>
      <c r="AJ16" s="63"/>
      <c r="AK16" s="63"/>
      <c r="AL16" s="63"/>
    </row>
    <row r="17" spans="1:38" ht="17.25" customHeight="1" x14ac:dyDescent="0.25">
      <c r="R17" s="54" t="s">
        <v>526</v>
      </c>
      <c r="S17" s="63">
        <f t="shared" ref="S17:AD17" si="17">S10-S11</f>
        <v>34.015173000000004</v>
      </c>
      <c r="T17" s="63">
        <f t="shared" si="17"/>
        <v>30.17919599999999</v>
      </c>
      <c r="U17" s="63">
        <f t="shared" si="17"/>
        <v>24.495057000000003</v>
      </c>
      <c r="V17" s="63">
        <f>V10-V11</f>
        <v>49.375862999999995</v>
      </c>
      <c r="W17" s="63">
        <f t="shared" si="17"/>
        <v>67.116321999999997</v>
      </c>
      <c r="X17" s="63">
        <f t="shared" si="17"/>
        <v>44.378391000000008</v>
      </c>
      <c r="Y17" s="63">
        <f t="shared" si="17"/>
        <v>55.720689000000021</v>
      </c>
      <c r="Z17" s="63">
        <f t="shared" si="17"/>
        <v>31.410240000000016</v>
      </c>
      <c r="AA17" s="63">
        <f t="shared" si="17"/>
        <v>51.14057600000001</v>
      </c>
      <c r="AB17" s="63">
        <f t="shared" si="17"/>
        <v>76.006428999999997</v>
      </c>
      <c r="AC17" s="63">
        <f t="shared" si="17"/>
        <v>51.214023999999995</v>
      </c>
      <c r="AD17" s="63">
        <f t="shared" si="17"/>
        <v>38.770113999999992</v>
      </c>
      <c r="AE17" s="64">
        <f>MAX(S17:AD17)</f>
        <v>76.006428999999997</v>
      </c>
      <c r="AF17" s="64">
        <f>MIN(S17:AD17)</f>
        <v>24.495057000000003</v>
      </c>
      <c r="AG17" s="64">
        <f>AE17-AF17</f>
        <v>51.511371999999994</v>
      </c>
      <c r="AH17" s="65">
        <f>AG17/AF17</f>
        <v>2.1029292562985256</v>
      </c>
      <c r="AI17" s="64">
        <f>AVERAGE(S17:AD17)</f>
        <v>46.151839500000015</v>
      </c>
      <c r="AJ17" s="63">
        <f>MEDIAN(S17:AD17)</f>
        <v>46.877127000000002</v>
      </c>
      <c r="AK17" s="63">
        <f>_xlfn.STDEV.S(S17:AD17)</f>
        <v>15.461584188760749</v>
      </c>
      <c r="AL17" s="63"/>
    </row>
    <row r="18" spans="1:38" ht="17.25" customHeight="1" x14ac:dyDescent="0.25">
      <c r="R18" s="54" t="s">
        <v>527</v>
      </c>
      <c r="S18" s="67">
        <f>S17/S11</f>
        <v>0.23148261626113592</v>
      </c>
      <c r="T18" s="67">
        <f t="shared" ref="T18:AD18" si="18">T17/T11</f>
        <v>0.21786236430406342</v>
      </c>
      <c r="U18" s="67">
        <f t="shared" si="18"/>
        <v>0.24906442691481448</v>
      </c>
      <c r="V18" s="67">
        <f t="shared" si="18"/>
        <v>0.55219622578155814</v>
      </c>
      <c r="W18" s="67">
        <f t="shared" si="18"/>
        <v>0.65858203109802049</v>
      </c>
      <c r="X18" s="67">
        <f t="shared" si="18"/>
        <v>0.46204255659935017</v>
      </c>
      <c r="Y18" s="67">
        <f t="shared" si="18"/>
        <v>0.43001223397460436</v>
      </c>
      <c r="Z18" s="67">
        <f t="shared" si="18"/>
        <v>0.29165535555181105</v>
      </c>
      <c r="AA18" s="67">
        <f t="shared" si="18"/>
        <v>0.39618441059482495</v>
      </c>
      <c r="AB18" s="67">
        <f t="shared" si="18"/>
        <v>0.51827192453246207</v>
      </c>
      <c r="AC18" s="67">
        <f t="shared" si="18"/>
        <v>0.4477560146148809</v>
      </c>
      <c r="AD18" s="67">
        <f t="shared" si="18"/>
        <v>0.33772890670096078</v>
      </c>
      <c r="AE18" s="64"/>
      <c r="AF18" s="64"/>
      <c r="AG18" s="64"/>
      <c r="AH18" s="65"/>
      <c r="AI18" s="64"/>
      <c r="AJ18" s="63"/>
      <c r="AK18" s="63"/>
      <c r="AL18" s="63"/>
    </row>
    <row r="19" spans="1:38" ht="16.5" customHeight="1" x14ac:dyDescent="0.25">
      <c r="R19" s="3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7" spans="1:38" x14ac:dyDescent="0.25">
      <c r="A27" t="s">
        <v>546</v>
      </c>
    </row>
    <row r="28" spans="1:38" x14ac:dyDescent="0.25">
      <c r="K28" s="52"/>
      <c r="L28" s="52"/>
      <c r="N28" s="59"/>
      <c r="O28" s="60"/>
    </row>
    <row r="29" spans="1:38" x14ac:dyDescent="0.25">
      <c r="K29" s="52"/>
      <c r="L29" s="52"/>
      <c r="N29" s="59"/>
      <c r="O29" s="60"/>
    </row>
    <row r="30" spans="1:38" x14ac:dyDescent="0.25">
      <c r="N30" s="59"/>
      <c r="O30" s="60"/>
      <c r="AE30" s="91"/>
    </row>
    <row r="35" spans="13:13" x14ac:dyDescent="0.25">
      <c r="M35" s="60"/>
    </row>
    <row r="36" spans="13:13" x14ac:dyDescent="0.25">
      <c r="M36" s="60"/>
    </row>
    <row r="50" spans="1:1" x14ac:dyDescent="0.25">
      <c r="A50" t="s">
        <v>547</v>
      </c>
    </row>
    <row r="72" spans="1:1" x14ac:dyDescent="0.25">
      <c r="A72" s="68" t="s">
        <v>555</v>
      </c>
    </row>
  </sheetData>
  <conditionalFormatting sqref="S2:AD7">
    <cfRule type="cellIs" dxfId="3" priority="3" operator="equal">
      <formula>$AF$11</formula>
    </cfRule>
    <cfRule type="cellIs" dxfId="2" priority="4" operator="equal">
      <formula>$AE$10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9"/>
  <sheetViews>
    <sheetView topLeftCell="A46" zoomScale="80" zoomScaleNormal="80" workbookViewId="0">
      <selection activeCell="H58" sqref="H58"/>
    </sheetView>
  </sheetViews>
  <sheetFormatPr defaultRowHeight="15" x14ac:dyDescent="0.25"/>
  <cols>
    <col min="3" max="3" width="15.140625" customWidth="1"/>
    <col min="5" max="5" width="37.85546875" customWidth="1"/>
    <col min="6" max="6" width="14.28515625" customWidth="1"/>
    <col min="7" max="7" width="14.5703125" customWidth="1"/>
    <col min="8" max="8" width="15.28515625" customWidth="1"/>
    <col min="9" max="9" width="44.85546875" customWidth="1"/>
    <col min="13" max="13" width="24.7109375" customWidth="1"/>
    <col min="14" max="14" width="11.5703125" customWidth="1"/>
    <col min="15" max="15" width="20.140625" customWidth="1"/>
    <col min="16" max="16" width="34.42578125" customWidth="1"/>
    <col min="17" max="17" width="33.7109375" customWidth="1"/>
    <col min="18" max="18" width="30.42578125" customWidth="1"/>
    <col min="33" max="33" width="11.28515625" customWidth="1"/>
    <col min="41" max="41" width="18.7109375" customWidth="1"/>
    <col min="50" max="50" width="16.42578125" customWidth="1"/>
    <col min="51" max="51" width="15.5703125" customWidth="1"/>
    <col min="52" max="52" width="11.85546875" customWidth="1"/>
  </cols>
  <sheetData>
    <row r="1" spans="1:55" x14ac:dyDescent="0.25">
      <c r="A1" s="44" t="s">
        <v>493</v>
      </c>
      <c r="B1" s="44" t="s">
        <v>495</v>
      </c>
      <c r="C1" s="45" t="s">
        <v>494</v>
      </c>
      <c r="D1" s="45" t="s">
        <v>492</v>
      </c>
      <c r="E1" s="46" t="s">
        <v>485</v>
      </c>
      <c r="F1" s="46" t="s">
        <v>486</v>
      </c>
      <c r="G1" s="47" t="s">
        <v>496</v>
      </c>
      <c r="H1" s="47" t="s">
        <v>497</v>
      </c>
      <c r="I1" s="46" t="s">
        <v>487</v>
      </c>
      <c r="J1" s="47" t="s">
        <v>498</v>
      </c>
      <c r="K1" s="47" t="s">
        <v>499</v>
      </c>
      <c r="L1" s="46" t="s">
        <v>488</v>
      </c>
      <c r="M1" s="46" t="s">
        <v>500</v>
      </c>
      <c r="N1" s="47" t="s">
        <v>501</v>
      </c>
      <c r="O1" s="46" t="s">
        <v>489</v>
      </c>
      <c r="P1" s="46" t="s">
        <v>490</v>
      </c>
      <c r="Q1" s="46" t="s">
        <v>491</v>
      </c>
      <c r="R1" s="47" t="s">
        <v>502</v>
      </c>
      <c r="S1" s="47" t="s">
        <v>503</v>
      </c>
      <c r="T1" s="47" t="s">
        <v>504</v>
      </c>
      <c r="U1" s="47" t="s">
        <v>505</v>
      </c>
      <c r="V1" s="47" t="s">
        <v>506</v>
      </c>
      <c r="W1" s="47" t="s">
        <v>507</v>
      </c>
      <c r="X1" s="47" t="s">
        <v>508</v>
      </c>
      <c r="Y1" s="47" t="s">
        <v>509</v>
      </c>
      <c r="Z1" s="47" t="s">
        <v>510</v>
      </c>
      <c r="AA1" s="47" t="s">
        <v>511</v>
      </c>
      <c r="AB1" s="47" t="s">
        <v>512</v>
      </c>
      <c r="AC1" s="47" t="s">
        <v>513</v>
      </c>
      <c r="AD1" s="47" t="s">
        <v>514</v>
      </c>
      <c r="AE1" s="47" t="s">
        <v>515</v>
      </c>
      <c r="AF1" s="47" t="s">
        <v>516</v>
      </c>
      <c r="AG1" s="47" t="s">
        <v>517</v>
      </c>
      <c r="AH1" s="47" t="s">
        <v>518</v>
      </c>
      <c r="AI1" s="47" t="s">
        <v>519</v>
      </c>
      <c r="AM1" s="1" t="s">
        <v>548</v>
      </c>
      <c r="AN1" s="1" t="s">
        <v>549</v>
      </c>
      <c r="AO1" s="1" t="s">
        <v>550</v>
      </c>
      <c r="AQ1" s="1" t="s">
        <v>551</v>
      </c>
      <c r="AR1" s="1" t="s">
        <v>552</v>
      </c>
      <c r="AS1" s="1" t="s">
        <v>553</v>
      </c>
      <c r="AU1" s="1" t="s">
        <v>548</v>
      </c>
      <c r="AV1" s="1" t="s">
        <v>549</v>
      </c>
      <c r="AW1" s="1" t="s">
        <v>554</v>
      </c>
      <c r="AX1" s="70" t="s">
        <v>557</v>
      </c>
      <c r="AY1" s="70" t="s">
        <v>556</v>
      </c>
      <c r="BA1" s="1" t="s">
        <v>551</v>
      </c>
      <c r="BB1" s="1" t="s">
        <v>552</v>
      </c>
      <c r="BC1" s="1" t="s">
        <v>554</v>
      </c>
    </row>
    <row r="2" spans="1:55" x14ac:dyDescent="0.25">
      <c r="A2" s="20">
        <v>267</v>
      </c>
      <c r="B2" s="21" t="s">
        <v>0</v>
      </c>
      <c r="C2" s="20">
        <v>266</v>
      </c>
      <c r="D2" s="20">
        <v>2347053</v>
      </c>
      <c r="E2" s="21" t="s">
        <v>191</v>
      </c>
      <c r="F2" s="21" t="s">
        <v>165</v>
      </c>
      <c r="G2" s="20">
        <v>-47.5</v>
      </c>
      <c r="H2" s="20">
        <v>-23.966667000000001</v>
      </c>
      <c r="I2" s="21" t="s">
        <v>166</v>
      </c>
      <c r="J2" s="20">
        <v>8</v>
      </c>
      <c r="K2" s="20">
        <v>81</v>
      </c>
      <c r="L2" s="21" t="s">
        <v>167</v>
      </c>
      <c r="M2" s="21" t="s">
        <v>192</v>
      </c>
      <c r="N2" s="20">
        <v>870</v>
      </c>
      <c r="O2" s="21" t="s">
        <v>169</v>
      </c>
      <c r="P2" s="21" t="s">
        <v>170</v>
      </c>
      <c r="Q2" s="21" t="s">
        <v>8</v>
      </c>
      <c r="R2" s="20">
        <v>29</v>
      </c>
      <c r="S2" s="20">
        <v>252.27037999999999</v>
      </c>
      <c r="T2" s="20">
        <v>244.08518799999999</v>
      </c>
      <c r="U2" s="20">
        <v>204.238461</v>
      </c>
      <c r="V2" s="20">
        <v>119.03076900000001</v>
      </c>
      <c r="W2" s="20">
        <v>113.03076799999999</v>
      </c>
      <c r="X2" s="20">
        <v>87.269231000000005</v>
      </c>
      <c r="Y2" s="20">
        <v>86.926924</v>
      </c>
      <c r="Z2" s="20">
        <v>67.384617000000006</v>
      </c>
      <c r="AA2" s="20">
        <v>148.32592399999999</v>
      </c>
      <c r="AB2" s="20">
        <v>163.89999900000001</v>
      </c>
      <c r="AC2" s="20">
        <v>170.025927</v>
      </c>
      <c r="AD2" s="20">
        <v>236.04444599999999</v>
      </c>
      <c r="AE2" s="20">
        <v>1892.5</v>
      </c>
      <c r="AF2" s="20">
        <v>700.6</v>
      </c>
      <c r="AG2" s="20">
        <v>319.3</v>
      </c>
      <c r="AH2" s="20">
        <v>302.60000000000002</v>
      </c>
      <c r="AI2" s="20">
        <v>570</v>
      </c>
      <c r="AM2" s="61">
        <f t="shared" ref="AM2:AM7" si="0">ABS(H2)</f>
        <v>23.966667000000001</v>
      </c>
      <c r="AN2" s="61">
        <f t="shared" ref="AN2:AN7" si="1">ABS(G2)</f>
        <v>47.5</v>
      </c>
      <c r="AO2" s="61">
        <f t="shared" ref="AO2:AO7" si="2">N2</f>
        <v>870</v>
      </c>
      <c r="AQ2" s="62">
        <f t="shared" ref="AQ2:AQ7" si="3">LN(AM2)</f>
        <v>3.1766639899670972</v>
      </c>
      <c r="AR2" s="62">
        <f t="shared" ref="AR2:AS7" si="4">LN(AN2)</f>
        <v>3.8607297110405954</v>
      </c>
      <c r="AS2" s="62">
        <f t="shared" si="4"/>
        <v>6.7684932116486296</v>
      </c>
      <c r="AU2" s="61">
        <f>AM2</f>
        <v>23.966667000000001</v>
      </c>
      <c r="AV2" s="61">
        <f>AN2</f>
        <v>47.5</v>
      </c>
      <c r="AW2" s="61">
        <v>891</v>
      </c>
      <c r="AX2" s="71">
        <f t="shared" ref="AX2:AX7" si="5">ABS(AO2-AW2)</f>
        <v>21</v>
      </c>
      <c r="AY2" s="72">
        <f t="shared" ref="AY2:AY7" si="6">ABS((AX2/AO2))</f>
        <v>2.4137931034482758E-2</v>
      </c>
      <c r="BA2" s="62">
        <f t="shared" ref="BA2:BA7" si="7">LN(AU2)</f>
        <v>3.1766639899670972</v>
      </c>
      <c r="BB2" s="62">
        <f t="shared" ref="BB2:BC7" si="8">LN(AV2)</f>
        <v>3.8607297110405954</v>
      </c>
      <c r="BC2" s="62">
        <f t="shared" si="8"/>
        <v>6.7923444274708089</v>
      </c>
    </row>
    <row r="3" spans="1:55" x14ac:dyDescent="0.25">
      <c r="A3" s="20">
        <v>272</v>
      </c>
      <c r="B3" s="21" t="s">
        <v>0</v>
      </c>
      <c r="C3" s="20">
        <v>271</v>
      </c>
      <c r="D3" s="20">
        <v>2447012</v>
      </c>
      <c r="E3" s="21" t="s">
        <v>193</v>
      </c>
      <c r="F3" s="21" t="s">
        <v>165</v>
      </c>
      <c r="G3" s="20">
        <v>-47.95</v>
      </c>
      <c r="H3" s="20">
        <v>-24.283332999999999</v>
      </c>
      <c r="I3" s="21" t="s">
        <v>166</v>
      </c>
      <c r="J3" s="20">
        <v>8</v>
      </c>
      <c r="K3" s="20">
        <v>81</v>
      </c>
      <c r="L3" s="21" t="s">
        <v>167</v>
      </c>
      <c r="M3" s="21" t="s">
        <v>194</v>
      </c>
      <c r="N3" s="20">
        <v>30</v>
      </c>
      <c r="O3" s="21" t="s">
        <v>169</v>
      </c>
      <c r="P3" s="21" t="s">
        <v>170</v>
      </c>
      <c r="Q3" s="21" t="s">
        <v>8</v>
      </c>
      <c r="R3" s="20">
        <v>30</v>
      </c>
      <c r="S3" s="20">
        <v>362.696302</v>
      </c>
      <c r="T3" s="20">
        <v>328.307413</v>
      </c>
      <c r="U3" s="20">
        <v>310.15925900000002</v>
      </c>
      <c r="V3" s="20">
        <v>141.26296300000001</v>
      </c>
      <c r="W3" s="20">
        <v>123.62962899999999</v>
      </c>
      <c r="X3" s="20">
        <v>105.725926</v>
      </c>
      <c r="Y3" s="20">
        <v>96.837038000000007</v>
      </c>
      <c r="Z3" s="20">
        <v>73.407404</v>
      </c>
      <c r="AA3" s="20">
        <v>157.05185299999999</v>
      </c>
      <c r="AB3" s="20">
        <v>179.43704199999999</v>
      </c>
      <c r="AC3" s="20">
        <v>168.51481200000001</v>
      </c>
      <c r="AD3" s="20">
        <v>240.677786</v>
      </c>
      <c r="AE3" s="20">
        <v>2287.6999999999998</v>
      </c>
      <c r="AF3" s="20">
        <v>1001.2</v>
      </c>
      <c r="AG3" s="20">
        <v>370.6</v>
      </c>
      <c r="AH3" s="20">
        <v>327.3</v>
      </c>
      <c r="AI3" s="20">
        <v>588.6</v>
      </c>
      <c r="AM3" s="61">
        <f t="shared" si="0"/>
        <v>24.283332999999999</v>
      </c>
      <c r="AN3" s="61">
        <f t="shared" si="1"/>
        <v>47.95</v>
      </c>
      <c r="AO3" s="61">
        <f t="shared" si="2"/>
        <v>30</v>
      </c>
      <c r="AQ3" s="62">
        <f t="shared" si="3"/>
        <v>3.1897902302462682</v>
      </c>
      <c r="AR3" s="62">
        <f t="shared" si="4"/>
        <v>3.8701588013294472</v>
      </c>
      <c r="AS3" s="62">
        <f t="shared" si="4"/>
        <v>3.4011973816621555</v>
      </c>
      <c r="AU3" s="61">
        <f t="shared" ref="AU3:AV7" si="9">AM3</f>
        <v>24.283332999999999</v>
      </c>
      <c r="AV3" s="61">
        <f t="shared" si="9"/>
        <v>47.95</v>
      </c>
      <c r="AW3" s="61">
        <v>52</v>
      </c>
      <c r="AX3" s="71">
        <f t="shared" si="5"/>
        <v>22</v>
      </c>
      <c r="AY3" s="75">
        <f t="shared" si="6"/>
        <v>0.73333333333333328</v>
      </c>
      <c r="BA3" s="62">
        <f t="shared" si="7"/>
        <v>3.1897902302462682</v>
      </c>
      <c r="BB3" s="62">
        <f t="shared" si="8"/>
        <v>3.8701588013294472</v>
      </c>
      <c r="BC3" s="62">
        <f t="shared" si="8"/>
        <v>3.9512437185814275</v>
      </c>
    </row>
    <row r="4" spans="1:55" x14ac:dyDescent="0.25">
      <c r="A4" s="20">
        <v>270</v>
      </c>
      <c r="B4" s="21" t="s">
        <v>0</v>
      </c>
      <c r="C4" s="20">
        <v>269</v>
      </c>
      <c r="D4" s="20">
        <v>2447009</v>
      </c>
      <c r="E4" s="21" t="s">
        <v>195</v>
      </c>
      <c r="F4" s="21" t="s">
        <v>165</v>
      </c>
      <c r="G4" s="20">
        <v>-47.65</v>
      </c>
      <c r="H4" s="20">
        <v>-24.166667</v>
      </c>
      <c r="I4" s="21" t="s">
        <v>166</v>
      </c>
      <c r="J4" s="20">
        <v>8</v>
      </c>
      <c r="K4" s="20">
        <v>81</v>
      </c>
      <c r="L4" s="21" t="s">
        <v>167</v>
      </c>
      <c r="M4" s="21" t="s">
        <v>196</v>
      </c>
      <c r="N4" s="20">
        <v>40</v>
      </c>
      <c r="O4" s="21" t="s">
        <v>169</v>
      </c>
      <c r="P4" s="21" t="s">
        <v>170</v>
      </c>
      <c r="Q4" s="21" t="s">
        <v>8</v>
      </c>
      <c r="R4" s="20">
        <v>30</v>
      </c>
      <c r="S4" s="20">
        <v>272.85556100000002</v>
      </c>
      <c r="T4" s="20">
        <v>223.74814900000001</v>
      </c>
      <c r="U4" s="20">
        <v>212.777784</v>
      </c>
      <c r="V4" s="20">
        <v>105.488889</v>
      </c>
      <c r="W4" s="20">
        <v>99.351850999999996</v>
      </c>
      <c r="X4" s="20">
        <v>86.403704000000005</v>
      </c>
      <c r="Y4" s="20">
        <v>71.544443000000001</v>
      </c>
      <c r="Z4" s="20">
        <v>51.633333</v>
      </c>
      <c r="AA4" s="20">
        <v>123.88148</v>
      </c>
      <c r="AB4" s="20">
        <v>125.61111200000001</v>
      </c>
      <c r="AC4" s="20">
        <v>136.32963000000001</v>
      </c>
      <c r="AD4" s="20">
        <v>207.818521</v>
      </c>
      <c r="AE4" s="20">
        <v>1717.4</v>
      </c>
      <c r="AF4" s="20">
        <v>709.4</v>
      </c>
      <c r="AG4" s="20">
        <v>291.2</v>
      </c>
      <c r="AH4" s="20">
        <v>247.1</v>
      </c>
      <c r="AI4" s="20">
        <v>469.8</v>
      </c>
      <c r="AM4" s="61">
        <f t="shared" si="0"/>
        <v>24.166667</v>
      </c>
      <c r="AN4" s="61">
        <f t="shared" si="1"/>
        <v>47.65</v>
      </c>
      <c r="AO4" s="61">
        <f t="shared" si="2"/>
        <v>40</v>
      </c>
      <c r="AQ4" s="62">
        <f t="shared" si="3"/>
        <v>3.1849742869856228</v>
      </c>
      <c r="AR4" s="62">
        <f t="shared" si="4"/>
        <v>3.8638826301002109</v>
      </c>
      <c r="AS4" s="62">
        <f t="shared" si="4"/>
        <v>3.6888794541139363</v>
      </c>
      <c r="AU4" s="61">
        <f t="shared" si="9"/>
        <v>24.166667</v>
      </c>
      <c r="AV4" s="61">
        <f t="shared" si="9"/>
        <v>47.65</v>
      </c>
      <c r="AW4" s="61">
        <v>71</v>
      </c>
      <c r="AX4" s="71">
        <f t="shared" si="5"/>
        <v>31</v>
      </c>
      <c r="AY4" s="75">
        <f t="shared" si="6"/>
        <v>0.77500000000000002</v>
      </c>
      <c r="BA4" s="62">
        <f t="shared" si="7"/>
        <v>3.1849742869856228</v>
      </c>
      <c r="BB4" s="62">
        <f t="shared" si="8"/>
        <v>3.8638826301002109</v>
      </c>
      <c r="BC4" s="62">
        <f t="shared" si="8"/>
        <v>4.2626798770413155</v>
      </c>
    </row>
    <row r="5" spans="1:55" x14ac:dyDescent="0.25">
      <c r="A5" s="20">
        <v>273</v>
      </c>
      <c r="B5" s="21" t="s">
        <v>0</v>
      </c>
      <c r="C5" s="20">
        <v>272</v>
      </c>
      <c r="D5" s="20">
        <v>2447013</v>
      </c>
      <c r="E5" s="21" t="s">
        <v>197</v>
      </c>
      <c r="F5" s="21" t="s">
        <v>165</v>
      </c>
      <c r="G5" s="20">
        <v>-47.233333000000002</v>
      </c>
      <c r="H5" s="20">
        <v>-24.283332999999999</v>
      </c>
      <c r="I5" s="21" t="s">
        <v>166</v>
      </c>
      <c r="J5" s="20">
        <v>8</v>
      </c>
      <c r="K5" s="20">
        <v>81</v>
      </c>
      <c r="L5" s="21" t="s">
        <v>167</v>
      </c>
      <c r="M5" s="21" t="s">
        <v>198</v>
      </c>
      <c r="N5" s="20">
        <v>60</v>
      </c>
      <c r="O5" s="21" t="s">
        <v>169</v>
      </c>
      <c r="P5" s="21" t="s">
        <v>170</v>
      </c>
      <c r="Q5" s="21" t="s">
        <v>8</v>
      </c>
      <c r="R5" s="20">
        <v>30</v>
      </c>
      <c r="S5" s="20">
        <v>215.80000200000001</v>
      </c>
      <c r="T5" s="20">
        <v>215.13704200000001</v>
      </c>
      <c r="U5" s="20">
        <v>199.72592800000001</v>
      </c>
      <c r="V5" s="20">
        <v>116.666667</v>
      </c>
      <c r="W5" s="20">
        <v>84.922222000000005</v>
      </c>
      <c r="X5" s="20">
        <v>75.944446999999997</v>
      </c>
      <c r="Y5" s="20">
        <v>56.503701999999997</v>
      </c>
      <c r="Z5" s="20">
        <v>44.085183000000001</v>
      </c>
      <c r="AA5" s="20">
        <v>93.574073999999996</v>
      </c>
      <c r="AB5" s="20">
        <v>102.407408</v>
      </c>
      <c r="AC5" s="20">
        <v>103.829628</v>
      </c>
      <c r="AD5" s="20">
        <v>155.96296599999999</v>
      </c>
      <c r="AE5" s="20">
        <v>1464.6</v>
      </c>
      <c r="AF5" s="20">
        <v>630.70000000000005</v>
      </c>
      <c r="AG5" s="20">
        <v>277.5</v>
      </c>
      <c r="AH5" s="20">
        <v>194.2</v>
      </c>
      <c r="AI5" s="20">
        <v>362.2</v>
      </c>
      <c r="AM5" s="61">
        <f t="shared" si="0"/>
        <v>24.283332999999999</v>
      </c>
      <c r="AN5" s="61">
        <f t="shared" si="1"/>
        <v>47.233333000000002</v>
      </c>
      <c r="AO5" s="61">
        <f t="shared" si="2"/>
        <v>60</v>
      </c>
      <c r="AQ5" s="62">
        <f t="shared" si="3"/>
        <v>3.1897902302462682</v>
      </c>
      <c r="AR5" s="62">
        <f t="shared" si="4"/>
        <v>3.8550998509713619</v>
      </c>
      <c r="AS5" s="62">
        <f t="shared" si="4"/>
        <v>4.0943445622221004</v>
      </c>
      <c r="AU5" s="61">
        <f t="shared" si="9"/>
        <v>24.283332999999999</v>
      </c>
      <c r="AV5" s="61">
        <f t="shared" si="9"/>
        <v>47.233333000000002</v>
      </c>
      <c r="AW5" s="61">
        <v>82</v>
      </c>
      <c r="AX5" s="71">
        <f t="shared" si="5"/>
        <v>22</v>
      </c>
      <c r="AY5" s="75">
        <f t="shared" si="6"/>
        <v>0.36666666666666664</v>
      </c>
      <c r="BA5" s="62">
        <f t="shared" si="7"/>
        <v>3.1897902302462682</v>
      </c>
      <c r="BB5" s="62">
        <f t="shared" si="8"/>
        <v>3.8550998509713619</v>
      </c>
      <c r="BC5" s="62">
        <f t="shared" si="8"/>
        <v>4.4067192472642533</v>
      </c>
    </row>
    <row r="6" spans="1:55" x14ac:dyDescent="0.25">
      <c r="A6" s="20">
        <v>20</v>
      </c>
      <c r="B6" s="21" t="s">
        <v>0</v>
      </c>
      <c r="C6" s="20">
        <v>19</v>
      </c>
      <c r="D6" s="20">
        <v>2549048</v>
      </c>
      <c r="E6" s="21" t="s">
        <v>199</v>
      </c>
      <c r="F6" s="21" t="s">
        <v>79</v>
      </c>
      <c r="G6" s="20">
        <v>-49.518810000000002</v>
      </c>
      <c r="H6" s="20">
        <v>-25.291602000000001</v>
      </c>
      <c r="I6" s="21" t="s">
        <v>166</v>
      </c>
      <c r="J6" s="20">
        <v>8</v>
      </c>
      <c r="K6" s="20">
        <v>81</v>
      </c>
      <c r="L6" s="21" t="s">
        <v>200</v>
      </c>
      <c r="M6" s="21" t="s">
        <v>201</v>
      </c>
      <c r="N6" s="20">
        <v>832</v>
      </c>
      <c r="O6" s="21" t="s">
        <v>6</v>
      </c>
      <c r="P6" s="21" t="s">
        <v>7</v>
      </c>
      <c r="Q6" s="21" t="s">
        <v>8</v>
      </c>
      <c r="R6" s="20">
        <v>30</v>
      </c>
      <c r="S6" s="20">
        <v>181.153333</v>
      </c>
      <c r="T6" s="20">
        <v>142.56</v>
      </c>
      <c r="U6" s="20">
        <v>116.496667</v>
      </c>
      <c r="V6" s="20">
        <v>73.773332999999994</v>
      </c>
      <c r="W6" s="20">
        <v>104.266666</v>
      </c>
      <c r="X6" s="20">
        <v>92.086668000000003</v>
      </c>
      <c r="Y6" s="20">
        <v>100.689999</v>
      </c>
      <c r="Z6" s="20">
        <v>63.213332999999999</v>
      </c>
      <c r="AA6" s="20">
        <v>126.043334</v>
      </c>
      <c r="AB6" s="20">
        <v>140.27333300000001</v>
      </c>
      <c r="AC6" s="20">
        <v>125.28999899999999</v>
      </c>
      <c r="AD6" s="20">
        <v>139.44666699999999</v>
      </c>
      <c r="AE6" s="20">
        <v>1405.293332</v>
      </c>
      <c r="AF6" s="20">
        <v>440.21000099999998</v>
      </c>
      <c r="AG6" s="20">
        <v>270.126667</v>
      </c>
      <c r="AH6" s="20">
        <v>289.94666599999999</v>
      </c>
      <c r="AI6" s="20">
        <v>405.00999899999999</v>
      </c>
      <c r="AM6" s="61">
        <f t="shared" si="0"/>
        <v>25.291602000000001</v>
      </c>
      <c r="AN6" s="61">
        <f t="shared" si="1"/>
        <v>49.518810000000002</v>
      </c>
      <c r="AO6" s="61">
        <f t="shared" si="2"/>
        <v>832</v>
      </c>
      <c r="AQ6" s="62">
        <f t="shared" si="3"/>
        <v>3.230472403871381</v>
      </c>
      <c r="AR6" s="62">
        <f t="shared" si="4"/>
        <v>3.9023525973929303</v>
      </c>
      <c r="AS6" s="62">
        <f t="shared" si="4"/>
        <v>6.7238324408212087</v>
      </c>
      <c r="AU6" s="61">
        <f t="shared" si="9"/>
        <v>25.291602000000001</v>
      </c>
      <c r="AV6" s="61">
        <f t="shared" si="9"/>
        <v>49.518810000000002</v>
      </c>
      <c r="AW6" s="61">
        <v>837</v>
      </c>
      <c r="AX6" s="71">
        <f t="shared" si="5"/>
        <v>5</v>
      </c>
      <c r="AY6" s="72">
        <f t="shared" si="6"/>
        <v>6.0096153846153849E-3</v>
      </c>
      <c r="BA6" s="62">
        <f t="shared" si="7"/>
        <v>3.230472403871381</v>
      </c>
      <c r="BB6" s="62">
        <f t="shared" si="8"/>
        <v>3.9023525973929303</v>
      </c>
      <c r="BC6" s="62">
        <f t="shared" si="8"/>
        <v>6.7298240704894754</v>
      </c>
    </row>
    <row r="7" spans="1:55" x14ac:dyDescent="0.25">
      <c r="A7" s="20">
        <v>268</v>
      </c>
      <c r="B7" s="21" t="s">
        <v>0</v>
      </c>
      <c r="C7" s="20">
        <v>267</v>
      </c>
      <c r="D7" s="20">
        <v>2347062</v>
      </c>
      <c r="E7" s="21" t="s">
        <v>202</v>
      </c>
      <c r="F7" s="21" t="s">
        <v>2</v>
      </c>
      <c r="G7" s="20">
        <v>-47.100833000000002</v>
      </c>
      <c r="H7" s="20">
        <v>-23.941389000000001</v>
      </c>
      <c r="I7" s="21" t="s">
        <v>166</v>
      </c>
      <c r="J7" s="20">
        <v>8</v>
      </c>
      <c r="K7" s="20">
        <v>81</v>
      </c>
      <c r="L7" s="21" t="s">
        <v>167</v>
      </c>
      <c r="M7" s="21" t="s">
        <v>203</v>
      </c>
      <c r="N7" s="20">
        <v>670</v>
      </c>
      <c r="O7" s="21" t="s">
        <v>169</v>
      </c>
      <c r="P7" s="21" t="s">
        <v>170</v>
      </c>
      <c r="Q7" s="21" t="s">
        <v>8</v>
      </c>
      <c r="R7" s="20">
        <v>30</v>
      </c>
      <c r="S7" s="20">
        <v>216.22222099999999</v>
      </c>
      <c r="T7" s="20">
        <v>211.007407</v>
      </c>
      <c r="U7" s="20">
        <v>152.22222199999999</v>
      </c>
      <c r="V7" s="20">
        <v>91.362962999999993</v>
      </c>
      <c r="W7" s="20">
        <v>84.448149000000001</v>
      </c>
      <c r="X7" s="20">
        <v>50.596296000000002</v>
      </c>
      <c r="Y7" s="20">
        <v>51.077776999999998</v>
      </c>
      <c r="Z7" s="20">
        <v>49.959259000000003</v>
      </c>
      <c r="AA7" s="20">
        <v>91.255555999999999</v>
      </c>
      <c r="AB7" s="20">
        <v>117.87036999999999</v>
      </c>
      <c r="AC7" s="20">
        <v>114.89629600000001</v>
      </c>
      <c r="AD7" s="20">
        <v>152.403704</v>
      </c>
      <c r="AE7" s="20">
        <v>1383.3</v>
      </c>
      <c r="AF7" s="20">
        <v>579.5</v>
      </c>
      <c r="AG7" s="20">
        <v>226.4</v>
      </c>
      <c r="AH7" s="20">
        <v>192.3</v>
      </c>
      <c r="AI7" s="20">
        <v>385.2</v>
      </c>
      <c r="AM7" s="61">
        <f t="shared" si="0"/>
        <v>23.941389000000001</v>
      </c>
      <c r="AN7" s="61">
        <f t="shared" si="1"/>
        <v>47.100833000000002</v>
      </c>
      <c r="AO7" s="61">
        <f t="shared" si="2"/>
        <v>670</v>
      </c>
      <c r="AQ7" s="62">
        <f t="shared" si="3"/>
        <v>3.1756087184968544</v>
      </c>
      <c r="AR7" s="62">
        <f t="shared" si="4"/>
        <v>3.8522906866409277</v>
      </c>
      <c r="AS7" s="62">
        <f t="shared" si="4"/>
        <v>6.5072777123850116</v>
      </c>
      <c r="AU7" s="61">
        <f t="shared" si="9"/>
        <v>23.941389000000001</v>
      </c>
      <c r="AV7" s="61">
        <f t="shared" si="9"/>
        <v>47.100833000000002</v>
      </c>
      <c r="AW7" s="61">
        <v>716</v>
      </c>
      <c r="AX7" s="71">
        <f t="shared" si="5"/>
        <v>46</v>
      </c>
      <c r="AY7" s="72">
        <f t="shared" si="6"/>
        <v>6.8656716417910449E-2</v>
      </c>
      <c r="BA7" s="62">
        <f t="shared" si="7"/>
        <v>3.1756087184968544</v>
      </c>
      <c r="BB7" s="62">
        <f t="shared" si="8"/>
        <v>3.8522906866409277</v>
      </c>
      <c r="BC7" s="62">
        <f t="shared" si="8"/>
        <v>6.5736801669606457</v>
      </c>
    </row>
    <row r="8" spans="1:55" x14ac:dyDescent="0.25">
      <c r="A8" s="20">
        <v>13</v>
      </c>
      <c r="B8" s="21" t="s">
        <v>0</v>
      </c>
      <c r="C8" s="20">
        <v>12</v>
      </c>
      <c r="D8" s="20">
        <v>2548014</v>
      </c>
      <c r="E8" s="21" t="s">
        <v>204</v>
      </c>
      <c r="F8" s="21" t="s">
        <v>79</v>
      </c>
      <c r="G8" s="20">
        <v>-48.900472000000001</v>
      </c>
      <c r="H8" s="20">
        <v>-25.233826000000001</v>
      </c>
      <c r="I8" s="21" t="s">
        <v>166</v>
      </c>
      <c r="J8" s="20">
        <v>8</v>
      </c>
      <c r="K8" s="20">
        <v>81</v>
      </c>
      <c r="L8" s="21" t="s">
        <v>200</v>
      </c>
      <c r="M8" s="21" t="s">
        <v>205</v>
      </c>
      <c r="N8" s="20">
        <v>845</v>
      </c>
      <c r="O8" s="21" t="s">
        <v>6</v>
      </c>
      <c r="P8" s="21" t="s">
        <v>7</v>
      </c>
      <c r="Q8" s="21" t="s">
        <v>8</v>
      </c>
      <c r="R8" s="20">
        <v>26</v>
      </c>
      <c r="S8" s="20">
        <v>182.485184</v>
      </c>
      <c r="T8" s="20">
        <v>150.64074099999999</v>
      </c>
      <c r="U8" s="20">
        <v>138.66666599999999</v>
      </c>
      <c r="V8" s="20">
        <v>69.815383999999995</v>
      </c>
      <c r="W8" s="20">
        <v>87.396153999999996</v>
      </c>
      <c r="X8" s="20">
        <v>81.434616000000005</v>
      </c>
      <c r="Y8" s="20">
        <v>88.969232000000005</v>
      </c>
      <c r="Z8" s="20">
        <v>57.796152999999997</v>
      </c>
      <c r="AA8" s="20">
        <v>112.696153</v>
      </c>
      <c r="AB8" s="20">
        <v>108.288461</v>
      </c>
      <c r="AC8" s="20">
        <v>106.811538</v>
      </c>
      <c r="AD8" s="20">
        <v>142.13077000000001</v>
      </c>
      <c r="AE8" s="20">
        <v>1327.1310510000001</v>
      </c>
      <c r="AF8" s="20">
        <v>471.79259100000002</v>
      </c>
      <c r="AG8" s="20">
        <v>238.646154</v>
      </c>
      <c r="AH8" s="20">
        <v>259.46153800000002</v>
      </c>
      <c r="AI8" s="20">
        <v>357.23076900000001</v>
      </c>
      <c r="AM8" s="61">
        <f t="shared" ref="AM8:AM30" si="10">ABS(H8)</f>
        <v>25.233826000000001</v>
      </c>
      <c r="AN8" s="61">
        <f t="shared" ref="AN8:AN30" si="11">ABS(G8)</f>
        <v>48.900472000000001</v>
      </c>
      <c r="AO8" s="61">
        <f t="shared" ref="AO8:AO30" si="12">N8</f>
        <v>845</v>
      </c>
      <c r="AQ8" s="62">
        <f t="shared" ref="AQ8:AQ30" si="13">LN(AM8)</f>
        <v>3.2281853960232674</v>
      </c>
      <c r="AR8" s="62">
        <f t="shared" ref="AR8:AR30" si="14">LN(AN8)</f>
        <v>3.8897870487859811</v>
      </c>
      <c r="AS8" s="62">
        <f t="shared" ref="AS8:AS30" si="15">LN(AO8)</f>
        <v>6.739336627357174</v>
      </c>
      <c r="AU8" s="61">
        <f t="shared" ref="AU8:AU30" si="16">AM8</f>
        <v>25.233826000000001</v>
      </c>
      <c r="AV8" s="61">
        <f t="shared" ref="AV8:AV30" si="17">AN8</f>
        <v>48.900472000000001</v>
      </c>
      <c r="AW8" s="61">
        <v>840</v>
      </c>
      <c r="AX8" s="71">
        <f t="shared" ref="AX8:AX37" si="18">ABS(AO8-AW8)</f>
        <v>5</v>
      </c>
      <c r="AY8" s="72">
        <f t="shared" ref="AY8:AY37" si="19">ABS((AX8/AO8))</f>
        <v>5.9171597633136093E-3</v>
      </c>
      <c r="BA8" s="62">
        <f t="shared" ref="BA8:BA30" si="20">LN(AU8)</f>
        <v>3.2281853960232674</v>
      </c>
      <c r="BB8" s="62">
        <f t="shared" ref="BB8:BB30" si="21">LN(AV8)</f>
        <v>3.8897870487859811</v>
      </c>
      <c r="BC8" s="62">
        <f t="shared" ref="BC8:BC30" si="22">LN(AW8)</f>
        <v>6.7334018918373593</v>
      </c>
    </row>
    <row r="9" spans="1:55" x14ac:dyDescent="0.25">
      <c r="A9" s="20">
        <v>19</v>
      </c>
      <c r="B9" s="21" t="s">
        <v>0</v>
      </c>
      <c r="C9" s="20">
        <v>18</v>
      </c>
      <c r="D9" s="20">
        <v>2549047</v>
      </c>
      <c r="E9" s="21" t="s">
        <v>206</v>
      </c>
      <c r="F9" s="21" t="s">
        <v>79</v>
      </c>
      <c r="G9" s="20">
        <v>-49.633811000000001</v>
      </c>
      <c r="H9" s="20">
        <v>-25.233823000000001</v>
      </c>
      <c r="I9" s="21" t="s">
        <v>166</v>
      </c>
      <c r="J9" s="20">
        <v>8</v>
      </c>
      <c r="K9" s="20">
        <v>81</v>
      </c>
      <c r="L9" s="21" t="s">
        <v>200</v>
      </c>
      <c r="M9" s="21" t="s">
        <v>201</v>
      </c>
      <c r="N9" s="20">
        <v>780</v>
      </c>
      <c r="O9" s="21" t="s">
        <v>6</v>
      </c>
      <c r="P9" s="21" t="s">
        <v>7</v>
      </c>
      <c r="Q9" s="21" t="s">
        <v>8</v>
      </c>
      <c r="R9" s="20">
        <v>29</v>
      </c>
      <c r="S9" s="20">
        <v>177.41723999999999</v>
      </c>
      <c r="T9" s="20">
        <v>159.37586099999999</v>
      </c>
      <c r="U9" s="20">
        <v>135.78620699999999</v>
      </c>
      <c r="V9" s="20">
        <v>60.968966000000002</v>
      </c>
      <c r="W9" s="20">
        <v>113.920689</v>
      </c>
      <c r="X9" s="20">
        <v>82.8</v>
      </c>
      <c r="Y9" s="20">
        <v>99.679998999999995</v>
      </c>
      <c r="Z9" s="20">
        <v>61.643332000000001</v>
      </c>
      <c r="AA9" s="20">
        <v>141.162069</v>
      </c>
      <c r="AB9" s="20">
        <v>134.20333400000001</v>
      </c>
      <c r="AC9" s="20">
        <v>117.943332</v>
      </c>
      <c r="AD9" s="20">
        <v>154.60666800000001</v>
      </c>
      <c r="AE9" s="20">
        <v>1439.5076959999999</v>
      </c>
      <c r="AF9" s="20">
        <v>472.57930699999997</v>
      </c>
      <c r="AG9" s="20">
        <v>257.68965400000002</v>
      </c>
      <c r="AH9" s="20">
        <v>302.48540100000002</v>
      </c>
      <c r="AI9" s="20">
        <v>406.753334</v>
      </c>
      <c r="AM9" s="61">
        <f t="shared" si="10"/>
        <v>25.233823000000001</v>
      </c>
      <c r="AN9" s="61">
        <f t="shared" si="11"/>
        <v>49.633811000000001</v>
      </c>
      <c r="AO9" s="61">
        <f t="shared" si="12"/>
        <v>780</v>
      </c>
      <c r="AQ9" s="62">
        <f t="shared" si="13"/>
        <v>3.2281852771352249</v>
      </c>
      <c r="AR9" s="62">
        <f t="shared" si="14"/>
        <v>3.9046722748842075</v>
      </c>
      <c r="AS9" s="62">
        <f t="shared" si="15"/>
        <v>6.6592939196836376</v>
      </c>
      <c r="AU9" s="61">
        <f t="shared" si="16"/>
        <v>25.233823000000001</v>
      </c>
      <c r="AV9" s="61">
        <f t="shared" si="17"/>
        <v>49.633811000000001</v>
      </c>
      <c r="AW9" s="61">
        <v>763</v>
      </c>
      <c r="AX9" s="71">
        <f t="shared" si="18"/>
        <v>17</v>
      </c>
      <c r="AY9" s="72">
        <f t="shared" si="19"/>
        <v>2.1794871794871794E-2</v>
      </c>
      <c r="BA9" s="62">
        <f t="shared" si="20"/>
        <v>3.2281852771352249</v>
      </c>
      <c r="BB9" s="62">
        <f t="shared" si="21"/>
        <v>3.9046722748842075</v>
      </c>
      <c r="BC9" s="62">
        <f t="shared" si="22"/>
        <v>6.6372580312844569</v>
      </c>
    </row>
    <row r="10" spans="1:55" x14ac:dyDescent="0.25">
      <c r="A10" s="20">
        <v>275</v>
      </c>
      <c r="B10" s="21" t="s">
        <v>0</v>
      </c>
      <c r="C10" s="20">
        <v>274</v>
      </c>
      <c r="D10" s="20">
        <v>2447018</v>
      </c>
      <c r="E10" s="21" t="s">
        <v>207</v>
      </c>
      <c r="F10" s="21" t="s">
        <v>165</v>
      </c>
      <c r="G10" s="20">
        <v>-47.716667000000001</v>
      </c>
      <c r="H10" s="20">
        <v>-24.35</v>
      </c>
      <c r="I10" s="21" t="s">
        <v>166</v>
      </c>
      <c r="J10" s="20">
        <v>8</v>
      </c>
      <c r="K10" s="20">
        <v>81</v>
      </c>
      <c r="L10" s="21" t="s">
        <v>167</v>
      </c>
      <c r="M10" s="21" t="s">
        <v>196</v>
      </c>
      <c r="N10" s="20">
        <v>40</v>
      </c>
      <c r="O10" s="21" t="s">
        <v>169</v>
      </c>
      <c r="P10" s="21" t="s">
        <v>170</v>
      </c>
      <c r="Q10" s="21" t="s">
        <v>8</v>
      </c>
      <c r="R10" s="20">
        <v>30</v>
      </c>
      <c r="S10" s="20">
        <v>232.696305</v>
      </c>
      <c r="T10" s="20">
        <v>235.82963000000001</v>
      </c>
      <c r="U10" s="20">
        <v>223.40741199999999</v>
      </c>
      <c r="V10" s="20">
        <v>104.955552</v>
      </c>
      <c r="W10" s="20">
        <v>110.04074</v>
      </c>
      <c r="X10" s="20">
        <v>94.218519000000001</v>
      </c>
      <c r="Y10" s="20">
        <v>80.851849999999999</v>
      </c>
      <c r="Z10" s="20">
        <v>59.525925999999998</v>
      </c>
      <c r="AA10" s="20">
        <v>122.41110999999999</v>
      </c>
      <c r="AB10" s="20">
        <v>122.792591</v>
      </c>
      <c r="AC10" s="20">
        <v>124.57037</v>
      </c>
      <c r="AD10" s="20">
        <v>180.44073800000001</v>
      </c>
      <c r="AE10" s="20">
        <v>1691.7</v>
      </c>
      <c r="AF10" s="20">
        <v>691.9</v>
      </c>
      <c r="AG10" s="20">
        <v>309.2</v>
      </c>
      <c r="AH10" s="20">
        <v>262.8</v>
      </c>
      <c r="AI10" s="20">
        <v>427.8</v>
      </c>
      <c r="AM10" s="61">
        <f t="shared" si="10"/>
        <v>24.35</v>
      </c>
      <c r="AN10" s="61">
        <f t="shared" si="11"/>
        <v>47.716667000000001</v>
      </c>
      <c r="AO10" s="61">
        <f t="shared" si="12"/>
        <v>40</v>
      </c>
      <c r="AQ10" s="62">
        <f t="shared" si="13"/>
        <v>3.1925318495285988</v>
      </c>
      <c r="AR10" s="62">
        <f t="shared" si="14"/>
        <v>3.8652807498616939</v>
      </c>
      <c r="AS10" s="62">
        <f t="shared" si="15"/>
        <v>3.6888794541139363</v>
      </c>
      <c r="AU10" s="61">
        <f t="shared" si="16"/>
        <v>24.35</v>
      </c>
      <c r="AV10" s="61">
        <f t="shared" si="17"/>
        <v>47.716667000000001</v>
      </c>
      <c r="AW10" s="61">
        <v>28</v>
      </c>
      <c r="AX10" s="71">
        <f t="shared" si="18"/>
        <v>12</v>
      </c>
      <c r="AY10" s="75">
        <f t="shared" si="19"/>
        <v>0.3</v>
      </c>
      <c r="BA10" s="62">
        <f t="shared" si="20"/>
        <v>3.1925318495285988</v>
      </c>
      <c r="BB10" s="62">
        <f t="shared" si="21"/>
        <v>3.8652807498616939</v>
      </c>
      <c r="BC10" s="62">
        <f t="shared" si="22"/>
        <v>3.3322045101752038</v>
      </c>
    </row>
    <row r="11" spans="1:55" x14ac:dyDescent="0.25">
      <c r="A11" s="20">
        <v>274</v>
      </c>
      <c r="B11" s="21" t="s">
        <v>0</v>
      </c>
      <c r="C11" s="20">
        <v>273</v>
      </c>
      <c r="D11" s="20">
        <v>2447016</v>
      </c>
      <c r="E11" s="21" t="s">
        <v>208</v>
      </c>
      <c r="F11" s="21" t="s">
        <v>165</v>
      </c>
      <c r="G11" s="20">
        <v>-47.2</v>
      </c>
      <c r="H11" s="20">
        <v>-24.333333</v>
      </c>
      <c r="I11" s="21" t="s">
        <v>166</v>
      </c>
      <c r="J11" s="20">
        <v>8</v>
      </c>
      <c r="K11" s="20">
        <v>81</v>
      </c>
      <c r="L11" s="21" t="s">
        <v>167</v>
      </c>
      <c r="M11" s="21" t="s">
        <v>209</v>
      </c>
      <c r="N11" s="20">
        <v>100</v>
      </c>
      <c r="O11" s="21" t="s">
        <v>169</v>
      </c>
      <c r="P11" s="21" t="s">
        <v>170</v>
      </c>
      <c r="Q11" s="21" t="s">
        <v>8</v>
      </c>
      <c r="R11" s="20">
        <v>30</v>
      </c>
      <c r="S11" s="20">
        <v>275.92963200000003</v>
      </c>
      <c r="T11" s="20">
        <v>316.79629699999998</v>
      </c>
      <c r="U11" s="20">
        <v>247.42592999999999</v>
      </c>
      <c r="V11" s="20">
        <v>151.06296599999999</v>
      </c>
      <c r="W11" s="20">
        <v>112.225926</v>
      </c>
      <c r="X11" s="20">
        <v>85.759259999999998</v>
      </c>
      <c r="Y11" s="20">
        <v>67.885185000000007</v>
      </c>
      <c r="Z11" s="20">
        <v>57.811109999999999</v>
      </c>
      <c r="AA11" s="20">
        <v>104.622219</v>
      </c>
      <c r="AB11" s="20">
        <v>119.948151</v>
      </c>
      <c r="AC11" s="20">
        <v>124.325924</v>
      </c>
      <c r="AD11" s="20">
        <v>179.79259400000001</v>
      </c>
      <c r="AE11" s="20">
        <v>1843.6</v>
      </c>
      <c r="AF11" s="20">
        <v>840.2</v>
      </c>
      <c r="AG11" s="20">
        <v>349</v>
      </c>
      <c r="AH11" s="20">
        <v>230.3</v>
      </c>
      <c r="AI11" s="20">
        <v>424.1</v>
      </c>
      <c r="AM11" s="61">
        <f t="shared" si="10"/>
        <v>24.333333</v>
      </c>
      <c r="AN11" s="61">
        <f t="shared" si="11"/>
        <v>47.2</v>
      </c>
      <c r="AO11" s="61">
        <f t="shared" si="12"/>
        <v>100</v>
      </c>
      <c r="AQ11" s="62">
        <f t="shared" si="13"/>
        <v>3.1918471387816512</v>
      </c>
      <c r="AR11" s="62">
        <f t="shared" si="14"/>
        <v>3.8543938925915096</v>
      </c>
      <c r="AS11" s="62">
        <f t="shared" si="15"/>
        <v>4.6051701859880918</v>
      </c>
      <c r="AU11" s="61">
        <f t="shared" si="16"/>
        <v>24.333333</v>
      </c>
      <c r="AV11" s="61">
        <f t="shared" si="17"/>
        <v>47.2</v>
      </c>
      <c r="AW11" s="61">
        <v>192</v>
      </c>
      <c r="AX11" s="71">
        <f t="shared" si="18"/>
        <v>92</v>
      </c>
      <c r="AY11" s="75">
        <f t="shared" si="19"/>
        <v>0.92</v>
      </c>
      <c r="BA11" s="62">
        <f t="shared" si="20"/>
        <v>3.1918471387816512</v>
      </c>
      <c r="BB11" s="62">
        <f t="shared" si="21"/>
        <v>3.8543938925915096</v>
      </c>
      <c r="BC11" s="62">
        <f t="shared" si="22"/>
        <v>5.2574953720277815</v>
      </c>
    </row>
    <row r="12" spans="1:55" x14ac:dyDescent="0.25">
      <c r="A12" s="20">
        <v>290</v>
      </c>
      <c r="B12" s="21" t="s">
        <v>0</v>
      </c>
      <c r="C12" s="20">
        <v>289</v>
      </c>
      <c r="D12" s="20">
        <v>2548069</v>
      </c>
      <c r="E12" s="21" t="s">
        <v>210</v>
      </c>
      <c r="F12" s="21" t="s">
        <v>165</v>
      </c>
      <c r="G12" s="20">
        <v>-48.566667000000002</v>
      </c>
      <c r="H12" s="20">
        <v>-25.066666999999999</v>
      </c>
      <c r="I12" s="21" t="s">
        <v>166</v>
      </c>
      <c r="J12" s="20">
        <v>8</v>
      </c>
      <c r="K12" s="20">
        <v>81</v>
      </c>
      <c r="L12" s="21" t="s">
        <v>200</v>
      </c>
      <c r="M12" s="21" t="s">
        <v>205</v>
      </c>
      <c r="N12" s="20">
        <v>600</v>
      </c>
      <c r="O12" s="21" t="s">
        <v>169</v>
      </c>
      <c r="P12" s="21" t="s">
        <v>170</v>
      </c>
      <c r="Q12" s="21" t="s">
        <v>8</v>
      </c>
      <c r="R12" s="20">
        <v>30</v>
      </c>
      <c r="S12" s="20">
        <v>239.685192</v>
      </c>
      <c r="T12" s="20">
        <v>225.318523</v>
      </c>
      <c r="U12" s="20">
        <v>189.31851800000001</v>
      </c>
      <c r="V12" s="20">
        <v>106.24074</v>
      </c>
      <c r="W12" s="20">
        <v>103.144446</v>
      </c>
      <c r="X12" s="20">
        <v>93.844442999999998</v>
      </c>
      <c r="Y12" s="20">
        <v>89.896293999999997</v>
      </c>
      <c r="Z12" s="20">
        <v>67.681479999999993</v>
      </c>
      <c r="AA12" s="20">
        <v>121.562963</v>
      </c>
      <c r="AB12" s="20">
        <v>118.566665</v>
      </c>
      <c r="AC12" s="20">
        <v>127.52222</v>
      </c>
      <c r="AD12" s="20">
        <v>188.425926</v>
      </c>
      <c r="AE12" s="20">
        <v>1671.2</v>
      </c>
      <c r="AF12" s="20">
        <v>654.29999999999995</v>
      </c>
      <c r="AG12" s="20">
        <v>303.2</v>
      </c>
      <c r="AH12" s="20">
        <v>279.10000000000002</v>
      </c>
      <c r="AI12" s="20">
        <v>434.5</v>
      </c>
      <c r="AM12" s="61">
        <f t="shared" si="10"/>
        <v>25.066666999999999</v>
      </c>
      <c r="AN12" s="61">
        <f t="shared" si="11"/>
        <v>48.566667000000002</v>
      </c>
      <c r="AO12" s="61">
        <f t="shared" si="12"/>
        <v>600</v>
      </c>
      <c r="AQ12" s="62">
        <f t="shared" si="13"/>
        <v>3.2215389555855567</v>
      </c>
      <c r="AR12" s="62">
        <f t="shared" si="14"/>
        <v>3.8829374313964675</v>
      </c>
      <c r="AS12" s="62">
        <f t="shared" si="15"/>
        <v>6.3969296552161463</v>
      </c>
      <c r="AU12" s="61">
        <f t="shared" si="16"/>
        <v>25.066666999999999</v>
      </c>
      <c r="AV12" s="61">
        <f t="shared" si="17"/>
        <v>48.566667000000002</v>
      </c>
      <c r="AW12" s="61">
        <v>691</v>
      </c>
      <c r="AX12" s="71">
        <f t="shared" si="18"/>
        <v>91</v>
      </c>
      <c r="AY12" s="75">
        <f t="shared" si="19"/>
        <v>0.15166666666666667</v>
      </c>
      <c r="BA12" s="62">
        <f t="shared" si="20"/>
        <v>3.2215389555855567</v>
      </c>
      <c r="BB12" s="62">
        <f t="shared" si="21"/>
        <v>3.8829374313964675</v>
      </c>
      <c r="BC12" s="62">
        <f t="shared" si="22"/>
        <v>6.5381398237676702</v>
      </c>
    </row>
    <row r="13" spans="1:55" x14ac:dyDescent="0.25">
      <c r="A13" s="20">
        <v>4</v>
      </c>
      <c r="B13" s="21" t="s">
        <v>0</v>
      </c>
      <c r="C13" s="20">
        <v>3</v>
      </c>
      <c r="D13" s="20">
        <v>2449006</v>
      </c>
      <c r="E13" s="21" t="s">
        <v>211</v>
      </c>
      <c r="F13" s="21" t="s">
        <v>2</v>
      </c>
      <c r="G13" s="20">
        <v>-49.283805999999998</v>
      </c>
      <c r="H13" s="20">
        <v>-24.800488999999999</v>
      </c>
      <c r="I13" s="21" t="s">
        <v>166</v>
      </c>
      <c r="J13" s="20">
        <v>8</v>
      </c>
      <c r="K13" s="20">
        <v>81</v>
      </c>
      <c r="L13" s="21" t="s">
        <v>200</v>
      </c>
      <c r="M13" s="21" t="s">
        <v>212</v>
      </c>
      <c r="N13" s="20">
        <v>340</v>
      </c>
      <c r="O13" s="21" t="s">
        <v>6</v>
      </c>
      <c r="P13" s="21" t="s">
        <v>7</v>
      </c>
      <c r="Q13" s="21" t="s">
        <v>8</v>
      </c>
      <c r="R13" s="20">
        <v>29</v>
      </c>
      <c r="S13" s="20">
        <v>197.12758500000001</v>
      </c>
      <c r="T13" s="20">
        <v>148.01666700000001</v>
      </c>
      <c r="U13" s="20">
        <v>118.468965</v>
      </c>
      <c r="V13" s="20">
        <v>73.355171999999996</v>
      </c>
      <c r="W13" s="20">
        <v>97.531035000000003</v>
      </c>
      <c r="X13" s="20">
        <v>76.065517</v>
      </c>
      <c r="Y13" s="20">
        <v>75.306895999999995</v>
      </c>
      <c r="Z13" s="20">
        <v>53.713793000000003</v>
      </c>
      <c r="AA13" s="20">
        <v>108.948275</v>
      </c>
      <c r="AB13" s="20">
        <v>124.593103</v>
      </c>
      <c r="AC13" s="20">
        <v>93.1</v>
      </c>
      <c r="AD13" s="20">
        <v>153.63793200000001</v>
      </c>
      <c r="AE13" s="20">
        <v>1319.864941</v>
      </c>
      <c r="AF13" s="20">
        <v>463.61321700000002</v>
      </c>
      <c r="AG13" s="20">
        <v>246.95172299999999</v>
      </c>
      <c r="AH13" s="20">
        <v>237.968965</v>
      </c>
      <c r="AI13" s="20">
        <v>371.33103599999998</v>
      </c>
      <c r="AM13" s="61">
        <f t="shared" si="10"/>
        <v>24.800488999999999</v>
      </c>
      <c r="AN13" s="61">
        <f t="shared" si="11"/>
        <v>49.283805999999998</v>
      </c>
      <c r="AO13" s="61">
        <f t="shared" si="12"/>
        <v>340</v>
      </c>
      <c r="AQ13" s="62">
        <f t="shared" si="13"/>
        <v>3.2108633707184797</v>
      </c>
      <c r="AR13" s="62">
        <f t="shared" si="14"/>
        <v>3.8975955483858731</v>
      </c>
      <c r="AS13" s="62">
        <f t="shared" si="15"/>
        <v>5.8289456176102075</v>
      </c>
      <c r="AU13" s="61">
        <f t="shared" si="16"/>
        <v>24.800488999999999</v>
      </c>
      <c r="AV13" s="61">
        <f t="shared" si="17"/>
        <v>49.283805999999998</v>
      </c>
      <c r="AW13" s="61">
        <v>341</v>
      </c>
      <c r="AX13" s="71">
        <f t="shared" si="18"/>
        <v>1</v>
      </c>
      <c r="AY13" s="72">
        <f t="shared" si="19"/>
        <v>2.9411764705882353E-3</v>
      </c>
      <c r="BA13" s="62">
        <f t="shared" si="20"/>
        <v>3.2108633707184797</v>
      </c>
      <c r="BB13" s="62">
        <f t="shared" si="21"/>
        <v>3.8975955483858731</v>
      </c>
      <c r="BC13" s="62">
        <f t="shared" si="22"/>
        <v>5.8318824772835169</v>
      </c>
    </row>
    <row r="14" spans="1:55" x14ac:dyDescent="0.25">
      <c r="A14" s="20">
        <v>10</v>
      </c>
      <c r="B14" s="21" t="s">
        <v>0</v>
      </c>
      <c r="C14" s="20">
        <v>9</v>
      </c>
      <c r="D14" s="20">
        <v>2449063</v>
      </c>
      <c r="E14" s="21" t="s">
        <v>213</v>
      </c>
      <c r="F14" s="21" t="s">
        <v>2</v>
      </c>
      <c r="G14" s="20">
        <v>-49.467142000000003</v>
      </c>
      <c r="H14" s="20">
        <v>-24.967155999999999</v>
      </c>
      <c r="I14" s="21" t="s">
        <v>166</v>
      </c>
      <c r="J14" s="20">
        <v>8</v>
      </c>
      <c r="K14" s="20">
        <v>81</v>
      </c>
      <c r="L14" s="21" t="s">
        <v>200</v>
      </c>
      <c r="M14" s="21" t="s">
        <v>214</v>
      </c>
      <c r="N14" s="20">
        <v>493</v>
      </c>
      <c r="O14" s="21" t="s">
        <v>6</v>
      </c>
      <c r="P14" s="21" t="s">
        <v>7</v>
      </c>
      <c r="Q14" s="21" t="s">
        <v>8</v>
      </c>
      <c r="R14" s="20">
        <v>27</v>
      </c>
      <c r="S14" s="20">
        <v>211.80370500000001</v>
      </c>
      <c r="T14" s="20">
        <v>175.985714</v>
      </c>
      <c r="U14" s="20">
        <v>123.088888</v>
      </c>
      <c r="V14" s="20">
        <v>78.77037</v>
      </c>
      <c r="W14" s="20">
        <v>112.337037</v>
      </c>
      <c r="X14" s="20">
        <v>97.159260000000003</v>
      </c>
      <c r="Y14" s="20">
        <v>88.040740999999997</v>
      </c>
      <c r="Z14" s="20">
        <v>56.470371</v>
      </c>
      <c r="AA14" s="20">
        <v>118.240741</v>
      </c>
      <c r="AB14" s="20">
        <v>136.74285800000001</v>
      </c>
      <c r="AC14" s="20">
        <v>124.82142899999999</v>
      </c>
      <c r="AD14" s="20">
        <v>157.696428</v>
      </c>
      <c r="AE14" s="20">
        <v>1481.1575419999999</v>
      </c>
      <c r="AF14" s="20">
        <v>510.87830700000001</v>
      </c>
      <c r="AG14" s="20">
        <v>288.26666699999998</v>
      </c>
      <c r="AH14" s="20">
        <v>262.75185299999998</v>
      </c>
      <c r="AI14" s="20">
        <v>419.260715</v>
      </c>
      <c r="AM14" s="61">
        <f t="shared" si="10"/>
        <v>24.967155999999999</v>
      </c>
      <c r="AN14" s="61">
        <f t="shared" si="11"/>
        <v>49.467142000000003</v>
      </c>
      <c r="AO14" s="61">
        <f t="shared" si="12"/>
        <v>493</v>
      </c>
      <c r="AQ14" s="62">
        <f t="shared" si="13"/>
        <v>3.2175612011289516</v>
      </c>
      <c r="AR14" s="62">
        <f t="shared" si="14"/>
        <v>3.9013086511834234</v>
      </c>
      <c r="AS14" s="62">
        <f t="shared" si="15"/>
        <v>6.2005091740426899</v>
      </c>
      <c r="AU14" s="61">
        <f t="shared" si="16"/>
        <v>24.967155999999999</v>
      </c>
      <c r="AV14" s="61">
        <f t="shared" si="17"/>
        <v>49.467142000000003</v>
      </c>
      <c r="AW14" s="61">
        <v>468</v>
      </c>
      <c r="AX14" s="71">
        <f t="shared" si="18"/>
        <v>25</v>
      </c>
      <c r="AY14" s="72">
        <f t="shared" si="19"/>
        <v>5.0709939148073022E-2</v>
      </c>
      <c r="BA14" s="62">
        <f t="shared" si="20"/>
        <v>3.2175612011289516</v>
      </c>
      <c r="BB14" s="62">
        <f t="shared" si="21"/>
        <v>3.9013086511834234</v>
      </c>
      <c r="BC14" s="62">
        <f t="shared" si="22"/>
        <v>6.1484682959176471</v>
      </c>
    </row>
    <row r="15" spans="1:55" x14ac:dyDescent="0.25">
      <c r="A15" s="20">
        <v>9</v>
      </c>
      <c r="B15" s="21" t="s">
        <v>0</v>
      </c>
      <c r="C15" s="20">
        <v>8</v>
      </c>
      <c r="D15" s="20">
        <v>2449024</v>
      </c>
      <c r="E15" s="21" t="s">
        <v>215</v>
      </c>
      <c r="F15" s="21" t="s">
        <v>79</v>
      </c>
      <c r="G15" s="20">
        <v>-49.083528000000001</v>
      </c>
      <c r="H15" s="20">
        <v>-24.967157</v>
      </c>
      <c r="I15" s="21" t="s">
        <v>166</v>
      </c>
      <c r="J15" s="20">
        <v>8</v>
      </c>
      <c r="K15" s="20">
        <v>81</v>
      </c>
      <c r="L15" s="21" t="s">
        <v>200</v>
      </c>
      <c r="M15" s="21" t="s">
        <v>216</v>
      </c>
      <c r="N15" s="20">
        <v>887</v>
      </c>
      <c r="O15" s="21" t="s">
        <v>6</v>
      </c>
      <c r="P15" s="21" t="s">
        <v>7</v>
      </c>
      <c r="Q15" s="21" t="s">
        <v>8</v>
      </c>
      <c r="R15" s="20">
        <v>30</v>
      </c>
      <c r="S15" s="20">
        <v>206.563333</v>
      </c>
      <c r="T15" s="20">
        <v>142.906665</v>
      </c>
      <c r="U15" s="20">
        <v>118.393332</v>
      </c>
      <c r="V15" s="20">
        <v>73.430000000000007</v>
      </c>
      <c r="W15" s="20">
        <v>91.660000999999994</v>
      </c>
      <c r="X15" s="20">
        <v>89.286668000000006</v>
      </c>
      <c r="Y15" s="20">
        <v>83.109999000000002</v>
      </c>
      <c r="Z15" s="20">
        <v>62.333333000000003</v>
      </c>
      <c r="AA15" s="20">
        <v>121.443332</v>
      </c>
      <c r="AB15" s="20">
        <v>122.14</v>
      </c>
      <c r="AC15" s="20">
        <v>115.63</v>
      </c>
      <c r="AD15" s="20">
        <v>148.08666700000001</v>
      </c>
      <c r="AE15" s="20">
        <v>1374.9833309999999</v>
      </c>
      <c r="AF15" s="20">
        <v>467.86333100000002</v>
      </c>
      <c r="AG15" s="20">
        <v>254.376668</v>
      </c>
      <c r="AH15" s="20">
        <v>266.886664</v>
      </c>
      <c r="AI15" s="20">
        <v>385.85666700000002</v>
      </c>
      <c r="AM15" s="61">
        <f t="shared" si="10"/>
        <v>24.967157</v>
      </c>
      <c r="AN15" s="61">
        <f t="shared" si="11"/>
        <v>49.083528000000001</v>
      </c>
      <c r="AO15" s="61">
        <f t="shared" si="12"/>
        <v>887</v>
      </c>
      <c r="AQ15" s="62">
        <f t="shared" si="13"/>
        <v>3.2175612411815706</v>
      </c>
      <c r="AR15" s="62">
        <f t="shared" si="14"/>
        <v>3.8935234998998642</v>
      </c>
      <c r="AS15" s="62">
        <f t="shared" si="15"/>
        <v>6.7878449823095792</v>
      </c>
      <c r="AU15" s="61">
        <f t="shared" si="16"/>
        <v>24.967157</v>
      </c>
      <c r="AV15" s="61">
        <f t="shared" si="17"/>
        <v>49.083528000000001</v>
      </c>
      <c r="AW15" s="61">
        <v>887</v>
      </c>
      <c r="AX15" s="71">
        <f t="shared" si="18"/>
        <v>0</v>
      </c>
      <c r="AY15" s="72">
        <f t="shared" si="19"/>
        <v>0</v>
      </c>
      <c r="BA15" s="62">
        <f t="shared" si="20"/>
        <v>3.2175612411815706</v>
      </c>
      <c r="BB15" s="62">
        <f t="shared" si="21"/>
        <v>3.8935234998998642</v>
      </c>
      <c r="BC15" s="62">
        <f t="shared" si="22"/>
        <v>6.7878449823095792</v>
      </c>
    </row>
    <row r="16" spans="1:55" x14ac:dyDescent="0.25">
      <c r="A16" s="20">
        <v>266</v>
      </c>
      <c r="B16" s="21" t="s">
        <v>0</v>
      </c>
      <c r="C16" s="20">
        <v>265</v>
      </c>
      <c r="D16" s="20">
        <v>2347052</v>
      </c>
      <c r="E16" s="21" t="s">
        <v>217</v>
      </c>
      <c r="F16" s="21" t="s">
        <v>165</v>
      </c>
      <c r="G16" s="20">
        <v>-47.216667000000001</v>
      </c>
      <c r="H16" s="20">
        <v>-23.95</v>
      </c>
      <c r="I16" s="21" t="s">
        <v>166</v>
      </c>
      <c r="J16" s="20">
        <v>8</v>
      </c>
      <c r="K16" s="20">
        <v>81</v>
      </c>
      <c r="L16" s="21" t="s">
        <v>167</v>
      </c>
      <c r="M16" s="21" t="s">
        <v>218</v>
      </c>
      <c r="N16" s="20">
        <v>660</v>
      </c>
      <c r="O16" s="21" t="s">
        <v>169</v>
      </c>
      <c r="P16" s="21" t="s">
        <v>170</v>
      </c>
      <c r="Q16" s="21" t="s">
        <v>8</v>
      </c>
      <c r="R16" s="20">
        <v>30</v>
      </c>
      <c r="S16" s="20">
        <v>256.18889799999999</v>
      </c>
      <c r="T16" s="20">
        <v>226.44074499999999</v>
      </c>
      <c r="U16" s="20">
        <v>196.49630099999999</v>
      </c>
      <c r="V16" s="20">
        <v>112.588888</v>
      </c>
      <c r="W16" s="20">
        <v>92.455556000000001</v>
      </c>
      <c r="X16" s="20">
        <v>74.974074000000002</v>
      </c>
      <c r="Y16" s="20">
        <v>71.233332000000004</v>
      </c>
      <c r="Z16" s="20">
        <v>61.740738999999998</v>
      </c>
      <c r="AA16" s="20">
        <v>123.05185299999999</v>
      </c>
      <c r="AB16" s="20">
        <v>129.91111000000001</v>
      </c>
      <c r="AC16" s="20">
        <v>148.148145</v>
      </c>
      <c r="AD16" s="20">
        <v>202.95925700000001</v>
      </c>
      <c r="AE16" s="20">
        <v>1696.2</v>
      </c>
      <c r="AF16" s="20">
        <v>679.1</v>
      </c>
      <c r="AG16" s="20">
        <v>280</v>
      </c>
      <c r="AH16" s="20">
        <v>256</v>
      </c>
      <c r="AI16" s="20">
        <v>481</v>
      </c>
      <c r="AM16" s="61">
        <f t="shared" si="10"/>
        <v>23.95</v>
      </c>
      <c r="AN16" s="61">
        <f t="shared" si="11"/>
        <v>47.216667000000001</v>
      </c>
      <c r="AO16" s="61">
        <f t="shared" si="12"/>
        <v>660</v>
      </c>
      <c r="AQ16" s="62">
        <f t="shared" si="13"/>
        <v>3.1759683238569241</v>
      </c>
      <c r="AR16" s="62">
        <f t="shared" si="14"/>
        <v>3.85474694466807</v>
      </c>
      <c r="AS16" s="62">
        <f t="shared" si="15"/>
        <v>6.4922398350204711</v>
      </c>
      <c r="AU16" s="61">
        <f t="shared" si="16"/>
        <v>23.95</v>
      </c>
      <c r="AV16" s="61">
        <f t="shared" si="17"/>
        <v>47.216667000000001</v>
      </c>
      <c r="AW16" s="61">
        <v>716</v>
      </c>
      <c r="AX16" s="71">
        <f t="shared" si="18"/>
        <v>56</v>
      </c>
      <c r="AY16" s="72">
        <f t="shared" si="19"/>
        <v>8.4848484848484854E-2</v>
      </c>
      <c r="BA16" s="62">
        <f t="shared" si="20"/>
        <v>3.1759683238569241</v>
      </c>
      <c r="BB16" s="62">
        <f t="shared" si="21"/>
        <v>3.85474694466807</v>
      </c>
      <c r="BC16" s="62">
        <f t="shared" si="22"/>
        <v>6.5736801669606457</v>
      </c>
    </row>
    <row r="17" spans="1:55" x14ac:dyDescent="0.25">
      <c r="A17" s="20">
        <v>7</v>
      </c>
      <c r="B17" s="21" t="s">
        <v>0</v>
      </c>
      <c r="C17" s="20">
        <v>6</v>
      </c>
      <c r="D17" s="20">
        <v>2449020</v>
      </c>
      <c r="E17" s="21" t="s">
        <v>219</v>
      </c>
      <c r="F17" s="21" t="s">
        <v>2</v>
      </c>
      <c r="G17" s="20">
        <v>-49.300474000000001</v>
      </c>
      <c r="H17" s="20">
        <v>-24.950489999999999</v>
      </c>
      <c r="I17" s="21" t="s">
        <v>166</v>
      </c>
      <c r="J17" s="20">
        <v>8</v>
      </c>
      <c r="K17" s="20">
        <v>81</v>
      </c>
      <c r="L17" s="21" t="s">
        <v>200</v>
      </c>
      <c r="M17" s="21" t="s">
        <v>214</v>
      </c>
      <c r="N17" s="20">
        <v>560</v>
      </c>
      <c r="O17" s="21" t="s">
        <v>6</v>
      </c>
      <c r="P17" s="21" t="s">
        <v>7</v>
      </c>
      <c r="Q17" s="21" t="s">
        <v>8</v>
      </c>
      <c r="R17" s="20">
        <v>30</v>
      </c>
      <c r="S17" s="20">
        <v>213.63666699999999</v>
      </c>
      <c r="T17" s="20">
        <v>141.466666</v>
      </c>
      <c r="U17" s="20">
        <v>126.246668</v>
      </c>
      <c r="V17" s="20">
        <v>84.179998999999995</v>
      </c>
      <c r="W17" s="20">
        <v>102.316667</v>
      </c>
      <c r="X17" s="20">
        <v>88.113792000000004</v>
      </c>
      <c r="Y17" s="20">
        <v>82.417242000000002</v>
      </c>
      <c r="Z17" s="20">
        <v>55.306896999999999</v>
      </c>
      <c r="AA17" s="20">
        <v>122.782758</v>
      </c>
      <c r="AB17" s="20">
        <v>129.15517299999999</v>
      </c>
      <c r="AC17" s="20">
        <v>120.566667</v>
      </c>
      <c r="AD17" s="20">
        <v>155.08333400000001</v>
      </c>
      <c r="AE17" s="20">
        <v>1421.27253</v>
      </c>
      <c r="AF17" s="20">
        <v>481.35000100000002</v>
      </c>
      <c r="AG17" s="20">
        <v>274.61045799999999</v>
      </c>
      <c r="AH17" s="20">
        <v>260.50689699999998</v>
      </c>
      <c r="AI17" s="20">
        <v>404.80517400000002</v>
      </c>
      <c r="AM17" s="61">
        <f t="shared" si="10"/>
        <v>24.950489999999999</v>
      </c>
      <c r="AN17" s="61">
        <f t="shared" si="11"/>
        <v>49.300474000000001</v>
      </c>
      <c r="AO17" s="61">
        <f t="shared" si="12"/>
        <v>560</v>
      </c>
      <c r="AQ17" s="62">
        <f t="shared" si="13"/>
        <v>3.2168934612832367</v>
      </c>
      <c r="AR17" s="62">
        <f t="shared" si="14"/>
        <v>3.8979336956068869</v>
      </c>
      <c r="AS17" s="62">
        <f t="shared" si="15"/>
        <v>6.3279367837291947</v>
      </c>
      <c r="AU17" s="61">
        <f t="shared" si="16"/>
        <v>24.950489999999999</v>
      </c>
      <c r="AV17" s="61">
        <f t="shared" si="17"/>
        <v>49.300474000000001</v>
      </c>
      <c r="AW17" s="61">
        <v>527</v>
      </c>
      <c r="AX17" s="71">
        <f t="shared" si="18"/>
        <v>33</v>
      </c>
      <c r="AY17" s="72">
        <f t="shared" si="19"/>
        <v>5.8928571428571427E-2</v>
      </c>
      <c r="BA17" s="62">
        <f t="shared" si="20"/>
        <v>3.2168934612832367</v>
      </c>
      <c r="BB17" s="62">
        <f t="shared" si="21"/>
        <v>3.8979336956068869</v>
      </c>
      <c r="BC17" s="62">
        <f t="shared" si="22"/>
        <v>6.2672005485413624</v>
      </c>
    </row>
    <row r="18" spans="1:55" x14ac:dyDescent="0.25">
      <c r="A18" s="20">
        <v>21</v>
      </c>
      <c r="B18" s="21" t="s">
        <v>0</v>
      </c>
      <c r="C18" s="20">
        <v>20</v>
      </c>
      <c r="D18" s="20">
        <v>2549052</v>
      </c>
      <c r="E18" s="21" t="s">
        <v>220</v>
      </c>
      <c r="F18" s="21" t="s">
        <v>79</v>
      </c>
      <c r="G18" s="20">
        <v>-49.900478999999997</v>
      </c>
      <c r="H18" s="20">
        <v>-25.133821999999999</v>
      </c>
      <c r="I18" s="21" t="s">
        <v>166</v>
      </c>
      <c r="J18" s="20">
        <v>8</v>
      </c>
      <c r="K18" s="20">
        <v>81</v>
      </c>
      <c r="L18" s="21" t="s">
        <v>200</v>
      </c>
      <c r="M18" s="21" t="s">
        <v>221</v>
      </c>
      <c r="N18" s="20">
        <v>963</v>
      </c>
      <c r="O18" s="21" t="s">
        <v>6</v>
      </c>
      <c r="P18" s="21" t="s">
        <v>7</v>
      </c>
      <c r="Q18" s="21" t="s">
        <v>8</v>
      </c>
      <c r="R18" s="20">
        <v>30</v>
      </c>
      <c r="S18" s="20">
        <v>213.25666799999999</v>
      </c>
      <c r="T18" s="20">
        <v>165.15333200000001</v>
      </c>
      <c r="U18" s="20">
        <v>150.309999</v>
      </c>
      <c r="V18" s="20">
        <v>89.106666000000004</v>
      </c>
      <c r="W18" s="20">
        <v>115.823334</v>
      </c>
      <c r="X18" s="20">
        <v>92.156666999999999</v>
      </c>
      <c r="Y18" s="20">
        <v>103.66333400000001</v>
      </c>
      <c r="Z18" s="20">
        <v>68.496667000000002</v>
      </c>
      <c r="AA18" s="20">
        <v>148.656666</v>
      </c>
      <c r="AB18" s="20">
        <v>152.31</v>
      </c>
      <c r="AC18" s="20">
        <v>137.24000100000001</v>
      </c>
      <c r="AD18" s="20">
        <v>155.33666700000001</v>
      </c>
      <c r="AE18" s="20">
        <v>1591.510002</v>
      </c>
      <c r="AF18" s="20">
        <v>528.72</v>
      </c>
      <c r="AG18" s="20">
        <v>297.08666699999998</v>
      </c>
      <c r="AH18" s="20">
        <v>320.816667</v>
      </c>
      <c r="AI18" s="20">
        <v>444.88666799999999</v>
      </c>
      <c r="AM18" s="61">
        <f t="shared" si="10"/>
        <v>25.133821999999999</v>
      </c>
      <c r="AN18" s="61">
        <f t="shared" si="11"/>
        <v>49.900478999999997</v>
      </c>
      <c r="AO18" s="61">
        <f t="shared" si="12"/>
        <v>963</v>
      </c>
      <c r="AQ18" s="62">
        <f t="shared" si="13"/>
        <v>3.2242144291276107</v>
      </c>
      <c r="AR18" s="62">
        <f t="shared" si="14"/>
        <v>3.9100306019097979</v>
      </c>
      <c r="AS18" s="62">
        <f t="shared" si="15"/>
        <v>6.8700534117981258</v>
      </c>
      <c r="AU18" s="61">
        <f t="shared" si="16"/>
        <v>25.133821999999999</v>
      </c>
      <c r="AV18" s="61">
        <f t="shared" si="17"/>
        <v>49.900478999999997</v>
      </c>
      <c r="AW18" s="61">
        <v>967</v>
      </c>
      <c r="AX18" s="71">
        <f t="shared" si="18"/>
        <v>4</v>
      </c>
      <c r="AY18" s="72">
        <f t="shared" si="19"/>
        <v>4.1536863966770508E-3</v>
      </c>
      <c r="BA18" s="62">
        <f t="shared" si="20"/>
        <v>3.2242144291276107</v>
      </c>
      <c r="BB18" s="62">
        <f t="shared" si="21"/>
        <v>3.9100306019097979</v>
      </c>
      <c r="BC18" s="62">
        <f t="shared" si="22"/>
        <v>6.8741984954532942</v>
      </c>
    </row>
    <row r="19" spans="1:55" x14ac:dyDescent="0.25">
      <c r="A19" s="20">
        <v>3</v>
      </c>
      <c r="B19" s="21" t="s">
        <v>0</v>
      </c>
      <c r="C19" s="20">
        <v>2</v>
      </c>
      <c r="D19" s="20">
        <v>2448037</v>
      </c>
      <c r="E19" s="21" t="s">
        <v>222</v>
      </c>
      <c r="F19" s="21" t="s">
        <v>79</v>
      </c>
      <c r="G19" s="20">
        <v>-48.968525999999997</v>
      </c>
      <c r="H19" s="20">
        <v>-24.756879000000001</v>
      </c>
      <c r="I19" s="21" t="s">
        <v>166</v>
      </c>
      <c r="J19" s="20">
        <v>8</v>
      </c>
      <c r="K19" s="20">
        <v>81</v>
      </c>
      <c r="L19" s="21" t="s">
        <v>200</v>
      </c>
      <c r="M19" s="21" t="s">
        <v>223</v>
      </c>
      <c r="N19" s="20">
        <v>237</v>
      </c>
      <c r="O19" s="21" t="s">
        <v>6</v>
      </c>
      <c r="P19" s="21" t="s">
        <v>7</v>
      </c>
      <c r="Q19" s="21" t="s">
        <v>8</v>
      </c>
      <c r="R19" s="20">
        <v>30</v>
      </c>
      <c r="S19" s="20">
        <v>209.84</v>
      </c>
      <c r="T19" s="20">
        <v>163.14333199999999</v>
      </c>
      <c r="U19" s="20">
        <v>114.26333200000001</v>
      </c>
      <c r="V19" s="20">
        <v>74.753333999999995</v>
      </c>
      <c r="W19" s="20">
        <v>88.403333000000003</v>
      </c>
      <c r="X19" s="20">
        <v>70.203333999999998</v>
      </c>
      <c r="Y19" s="20">
        <v>72.320001000000005</v>
      </c>
      <c r="Z19" s="20">
        <v>57.060001</v>
      </c>
      <c r="AA19" s="20">
        <v>110.653333</v>
      </c>
      <c r="AB19" s="20">
        <v>114.423334</v>
      </c>
      <c r="AC19" s="20">
        <v>106.106667</v>
      </c>
      <c r="AD19" s="20">
        <v>165.66666699999999</v>
      </c>
      <c r="AE19" s="20">
        <v>1346.836667</v>
      </c>
      <c r="AF19" s="20">
        <v>487.24666400000001</v>
      </c>
      <c r="AG19" s="20">
        <v>233.36000100000001</v>
      </c>
      <c r="AH19" s="20">
        <v>240.033334</v>
      </c>
      <c r="AI19" s="20">
        <v>386.19666699999999</v>
      </c>
      <c r="AM19" s="61">
        <f t="shared" si="10"/>
        <v>24.756879000000001</v>
      </c>
      <c r="AN19" s="61">
        <f t="shared" si="11"/>
        <v>48.968525999999997</v>
      </c>
      <c r="AO19" s="61">
        <f t="shared" si="12"/>
        <v>237</v>
      </c>
      <c r="AQ19" s="62">
        <f t="shared" si="13"/>
        <v>3.2091033897906409</v>
      </c>
      <c r="AR19" s="62">
        <f t="shared" si="14"/>
        <v>3.8911777651999482</v>
      </c>
      <c r="AS19" s="62">
        <f t="shared" si="15"/>
        <v>5.4680601411351315</v>
      </c>
      <c r="AU19" s="61">
        <f t="shared" si="16"/>
        <v>24.756879000000001</v>
      </c>
      <c r="AV19" s="61">
        <f t="shared" si="17"/>
        <v>48.968525999999997</v>
      </c>
      <c r="AW19" s="61">
        <v>235</v>
      </c>
      <c r="AX19" s="71">
        <f t="shared" si="18"/>
        <v>2</v>
      </c>
      <c r="AY19" s="72">
        <f t="shared" si="19"/>
        <v>8.4388185654008432E-3</v>
      </c>
      <c r="BA19" s="62">
        <f t="shared" si="20"/>
        <v>3.2091033897906409</v>
      </c>
      <c r="BB19" s="62">
        <f t="shared" si="21"/>
        <v>3.8911777651999482</v>
      </c>
      <c r="BC19" s="62">
        <f t="shared" si="22"/>
        <v>5.4595855141441589</v>
      </c>
    </row>
    <row r="20" spans="1:55" x14ac:dyDescent="0.25">
      <c r="A20" s="20">
        <v>281</v>
      </c>
      <c r="B20" s="21" t="s">
        <v>0</v>
      </c>
      <c r="C20" s="20">
        <v>280</v>
      </c>
      <c r="D20" s="20">
        <v>2447038</v>
      </c>
      <c r="E20" s="21" t="s">
        <v>224</v>
      </c>
      <c r="F20" s="21" t="s">
        <v>165</v>
      </c>
      <c r="G20" s="20">
        <v>-47.966667000000001</v>
      </c>
      <c r="H20" s="20">
        <v>-24.8</v>
      </c>
      <c r="I20" s="21" t="s">
        <v>166</v>
      </c>
      <c r="J20" s="20">
        <v>8</v>
      </c>
      <c r="K20" s="20">
        <v>81</v>
      </c>
      <c r="L20" s="21" t="s">
        <v>167</v>
      </c>
      <c r="M20" s="21" t="s">
        <v>225</v>
      </c>
      <c r="N20" s="20">
        <v>40</v>
      </c>
      <c r="O20" s="21" t="s">
        <v>169</v>
      </c>
      <c r="P20" s="21" t="s">
        <v>170</v>
      </c>
      <c r="Q20" s="21" t="s">
        <v>8</v>
      </c>
      <c r="R20" s="20">
        <v>29</v>
      </c>
      <c r="S20" s="20">
        <v>264.18461600000001</v>
      </c>
      <c r="T20" s="20">
        <v>239.469233</v>
      </c>
      <c r="U20" s="20">
        <v>236.5077</v>
      </c>
      <c r="V20" s="20">
        <v>110.62692</v>
      </c>
      <c r="W20" s="20">
        <v>105.088459</v>
      </c>
      <c r="X20" s="20">
        <v>79.626920999999996</v>
      </c>
      <c r="Y20" s="20">
        <v>73.384614999999997</v>
      </c>
      <c r="Z20" s="20">
        <v>55.603845</v>
      </c>
      <c r="AA20" s="20">
        <v>115.846153</v>
      </c>
      <c r="AB20" s="20">
        <v>116.869232</v>
      </c>
      <c r="AC20" s="20">
        <v>125.399998</v>
      </c>
      <c r="AD20" s="20">
        <v>183.307692</v>
      </c>
      <c r="AE20" s="20">
        <v>1705.9</v>
      </c>
      <c r="AF20" s="20">
        <v>740.2</v>
      </c>
      <c r="AG20" s="20">
        <v>295.3</v>
      </c>
      <c r="AH20" s="20">
        <v>244.8</v>
      </c>
      <c r="AI20" s="20">
        <v>425.6</v>
      </c>
      <c r="AM20" s="61">
        <f t="shared" si="10"/>
        <v>24.8</v>
      </c>
      <c r="AN20" s="61">
        <f t="shared" si="11"/>
        <v>47.966667000000001</v>
      </c>
      <c r="AO20" s="61">
        <f t="shared" si="12"/>
        <v>40</v>
      </c>
      <c r="AQ20" s="62">
        <f t="shared" si="13"/>
        <v>3.2108436531709366</v>
      </c>
      <c r="AR20" s="62">
        <f t="shared" si="14"/>
        <v>3.8705063321744828</v>
      </c>
      <c r="AS20" s="62">
        <f t="shared" si="15"/>
        <v>3.6888794541139363</v>
      </c>
      <c r="AU20" s="61">
        <f t="shared" si="16"/>
        <v>24.8</v>
      </c>
      <c r="AV20" s="61">
        <f t="shared" si="17"/>
        <v>47.966667000000001</v>
      </c>
      <c r="AW20" s="61">
        <v>61</v>
      </c>
      <c r="AX20" s="71">
        <f t="shared" si="18"/>
        <v>21</v>
      </c>
      <c r="AY20" s="75">
        <f t="shared" si="19"/>
        <v>0.52500000000000002</v>
      </c>
      <c r="BA20" s="62">
        <f t="shared" si="20"/>
        <v>3.2108436531709366</v>
      </c>
      <c r="BB20" s="62">
        <f t="shared" si="21"/>
        <v>3.8705063321744828</v>
      </c>
      <c r="BC20" s="62">
        <f t="shared" si="22"/>
        <v>4.1108738641733114</v>
      </c>
    </row>
    <row r="21" spans="1:55" x14ac:dyDescent="0.25">
      <c r="A21" s="20">
        <v>289</v>
      </c>
      <c r="B21" s="21" t="s">
        <v>0</v>
      </c>
      <c r="C21" s="20">
        <v>288</v>
      </c>
      <c r="D21" s="20">
        <v>2448046</v>
      </c>
      <c r="E21" s="21" t="s">
        <v>226</v>
      </c>
      <c r="F21" s="21" t="s">
        <v>165</v>
      </c>
      <c r="G21" s="20">
        <v>-48.583333000000003</v>
      </c>
      <c r="H21" s="20">
        <v>-24.433333000000001</v>
      </c>
      <c r="I21" s="21" t="s">
        <v>166</v>
      </c>
      <c r="J21" s="20">
        <v>8</v>
      </c>
      <c r="K21" s="20">
        <v>81</v>
      </c>
      <c r="L21" s="21" t="s">
        <v>167</v>
      </c>
      <c r="M21" s="21" t="s">
        <v>227</v>
      </c>
      <c r="N21" s="20">
        <v>580</v>
      </c>
      <c r="O21" s="21" t="s">
        <v>169</v>
      </c>
      <c r="P21" s="21" t="s">
        <v>170</v>
      </c>
      <c r="Q21" s="21" t="s">
        <v>8</v>
      </c>
      <c r="R21" s="20">
        <v>29</v>
      </c>
      <c r="S21" s="20">
        <v>294.35769699999997</v>
      </c>
      <c r="T21" s="20">
        <v>253.359262</v>
      </c>
      <c r="U21" s="20">
        <v>227.17407299999999</v>
      </c>
      <c r="V21" s="20">
        <v>112.670371</v>
      </c>
      <c r="W21" s="20">
        <v>120.45925699999999</v>
      </c>
      <c r="X21" s="20">
        <v>99.370368999999997</v>
      </c>
      <c r="Y21" s="20">
        <v>101.761538</v>
      </c>
      <c r="Z21" s="20">
        <v>74.818517999999997</v>
      </c>
      <c r="AA21" s="20">
        <v>163.58846399999999</v>
      </c>
      <c r="AB21" s="20">
        <v>175.169231</v>
      </c>
      <c r="AC21" s="20">
        <v>173.953844</v>
      </c>
      <c r="AD21" s="20">
        <v>210.957696</v>
      </c>
      <c r="AE21" s="20">
        <v>2007.6</v>
      </c>
      <c r="AF21" s="20">
        <v>774.9</v>
      </c>
      <c r="AG21" s="20">
        <v>332.5</v>
      </c>
      <c r="AH21" s="20">
        <v>340.2</v>
      </c>
      <c r="AI21" s="20">
        <v>560.1</v>
      </c>
      <c r="AM21" s="61">
        <f t="shared" si="10"/>
        <v>24.433333000000001</v>
      </c>
      <c r="AN21" s="61">
        <f t="shared" si="11"/>
        <v>48.583333000000003</v>
      </c>
      <c r="AO21" s="61">
        <f t="shared" si="12"/>
        <v>580</v>
      </c>
      <c r="AQ21" s="62">
        <f t="shared" si="13"/>
        <v>3.1959483065819314</v>
      </c>
      <c r="AR21" s="62">
        <f t="shared" si="14"/>
        <v>3.8832805297014286</v>
      </c>
      <c r="AS21" s="62">
        <f t="shared" si="15"/>
        <v>6.363028103540465</v>
      </c>
      <c r="AU21" s="61">
        <f t="shared" si="16"/>
        <v>24.433333000000001</v>
      </c>
      <c r="AV21" s="61">
        <f t="shared" si="17"/>
        <v>48.583333000000003</v>
      </c>
      <c r="AW21" s="61">
        <v>615</v>
      </c>
      <c r="AX21" s="71">
        <f t="shared" si="18"/>
        <v>35</v>
      </c>
      <c r="AY21" s="72">
        <f t="shared" si="19"/>
        <v>6.0344827586206899E-2</v>
      </c>
      <c r="BA21" s="62">
        <f t="shared" si="20"/>
        <v>3.1959483065819314</v>
      </c>
      <c r="BB21" s="62">
        <f t="shared" si="21"/>
        <v>3.8832805297014286</v>
      </c>
      <c r="BC21" s="62">
        <f t="shared" si="22"/>
        <v>6.4216222678065176</v>
      </c>
    </row>
    <row r="22" spans="1:55" x14ac:dyDescent="0.25">
      <c r="A22" s="20">
        <v>288</v>
      </c>
      <c r="B22" s="21" t="s">
        <v>0</v>
      </c>
      <c r="C22" s="20">
        <v>287</v>
      </c>
      <c r="D22" s="20">
        <v>2448026</v>
      </c>
      <c r="E22" s="21" t="s">
        <v>228</v>
      </c>
      <c r="F22" s="21" t="s">
        <v>165</v>
      </c>
      <c r="G22" s="20">
        <v>-48.5</v>
      </c>
      <c r="H22" s="20">
        <v>-24.75</v>
      </c>
      <c r="I22" s="21" t="s">
        <v>166</v>
      </c>
      <c r="J22" s="20">
        <v>8</v>
      </c>
      <c r="K22" s="20">
        <v>81</v>
      </c>
      <c r="L22" s="21" t="s">
        <v>167</v>
      </c>
      <c r="M22" s="21" t="s">
        <v>229</v>
      </c>
      <c r="N22" s="20">
        <v>160</v>
      </c>
      <c r="O22" s="21" t="s">
        <v>169</v>
      </c>
      <c r="P22" s="21" t="s">
        <v>170</v>
      </c>
      <c r="Q22" s="21" t="s">
        <v>8</v>
      </c>
      <c r="R22" s="20">
        <v>30</v>
      </c>
      <c r="S22" s="20">
        <v>254.65925799999999</v>
      </c>
      <c r="T22" s="20">
        <v>197.82222100000001</v>
      </c>
      <c r="U22" s="20">
        <v>162.11852200000001</v>
      </c>
      <c r="V22" s="20">
        <v>85.085183000000001</v>
      </c>
      <c r="W22" s="20">
        <v>90.025925999999998</v>
      </c>
      <c r="X22" s="20">
        <v>82.148148000000006</v>
      </c>
      <c r="Y22" s="20">
        <v>70.462961000000007</v>
      </c>
      <c r="Z22" s="20">
        <v>58.566665999999998</v>
      </c>
      <c r="AA22" s="20">
        <v>106.18518400000001</v>
      </c>
      <c r="AB22" s="20">
        <v>111.03704</v>
      </c>
      <c r="AC22" s="20">
        <v>123.80370499999999</v>
      </c>
      <c r="AD22" s="20">
        <v>172.15926099999999</v>
      </c>
      <c r="AE22" s="20">
        <v>1514.1</v>
      </c>
      <c r="AF22" s="20">
        <v>614.6</v>
      </c>
      <c r="AG22" s="20">
        <v>257.3</v>
      </c>
      <c r="AH22" s="20">
        <v>235.2</v>
      </c>
      <c r="AI22" s="20">
        <v>407</v>
      </c>
      <c r="AM22" s="61">
        <f t="shared" si="10"/>
        <v>24.75</v>
      </c>
      <c r="AN22" s="61">
        <f t="shared" si="11"/>
        <v>48.5</v>
      </c>
      <c r="AO22" s="61">
        <f t="shared" si="12"/>
        <v>160</v>
      </c>
      <c r="AQ22" s="62">
        <f t="shared" si="13"/>
        <v>3.2088254890146994</v>
      </c>
      <c r="AR22" s="62">
        <f t="shared" si="14"/>
        <v>3.8815637979434374</v>
      </c>
      <c r="AS22" s="62">
        <f t="shared" si="15"/>
        <v>5.0751738152338266</v>
      </c>
      <c r="AU22" s="61">
        <f t="shared" si="16"/>
        <v>24.75</v>
      </c>
      <c r="AV22" s="61">
        <f t="shared" si="17"/>
        <v>48.5</v>
      </c>
      <c r="AW22" s="61">
        <v>161</v>
      </c>
      <c r="AX22" s="71">
        <f t="shared" si="18"/>
        <v>1</v>
      </c>
      <c r="AY22" s="72">
        <f t="shared" si="19"/>
        <v>6.2500000000000003E-3</v>
      </c>
      <c r="BA22" s="62">
        <f t="shared" si="20"/>
        <v>3.2088254890146994</v>
      </c>
      <c r="BB22" s="62">
        <f t="shared" si="21"/>
        <v>3.8815637979434374</v>
      </c>
      <c r="BC22" s="62">
        <f t="shared" si="22"/>
        <v>5.0814043649844631</v>
      </c>
    </row>
    <row r="23" spans="1:55" x14ac:dyDescent="0.25">
      <c r="A23" s="20">
        <v>287</v>
      </c>
      <c r="B23" s="21" t="s">
        <v>0</v>
      </c>
      <c r="C23" s="20">
        <v>286</v>
      </c>
      <c r="D23" s="20">
        <v>2448024</v>
      </c>
      <c r="E23" s="21" t="s">
        <v>230</v>
      </c>
      <c r="F23" s="21" t="s">
        <v>165</v>
      </c>
      <c r="G23" s="20">
        <v>-48.116667</v>
      </c>
      <c r="H23" s="20">
        <v>-24.716667000000001</v>
      </c>
      <c r="I23" s="21" t="s">
        <v>166</v>
      </c>
      <c r="J23" s="20">
        <v>8</v>
      </c>
      <c r="K23" s="20">
        <v>81</v>
      </c>
      <c r="L23" s="21" t="s">
        <v>167</v>
      </c>
      <c r="M23" s="21" t="s">
        <v>231</v>
      </c>
      <c r="N23" s="20">
        <v>50</v>
      </c>
      <c r="O23" s="21" t="s">
        <v>169</v>
      </c>
      <c r="P23" s="21" t="s">
        <v>170</v>
      </c>
      <c r="Q23" s="21" t="s">
        <v>8</v>
      </c>
      <c r="R23" s="20">
        <v>30</v>
      </c>
      <c r="S23" s="20">
        <v>254.24073799999999</v>
      </c>
      <c r="T23" s="20">
        <v>210.307413</v>
      </c>
      <c r="U23" s="20">
        <v>183.69259500000001</v>
      </c>
      <c r="V23" s="20">
        <v>96.507409999999993</v>
      </c>
      <c r="W23" s="20">
        <v>94.003703999999999</v>
      </c>
      <c r="X23" s="20">
        <v>78.911111000000005</v>
      </c>
      <c r="Y23" s="20">
        <v>70.933333000000005</v>
      </c>
      <c r="Z23" s="20">
        <v>48.970370000000003</v>
      </c>
      <c r="AA23" s="20">
        <v>103.36296</v>
      </c>
      <c r="AB23" s="20">
        <v>105.707408</v>
      </c>
      <c r="AC23" s="20">
        <v>111.200001</v>
      </c>
      <c r="AD23" s="20">
        <v>160.22592900000001</v>
      </c>
      <c r="AE23" s="20">
        <v>1518.1</v>
      </c>
      <c r="AF23" s="20">
        <v>648.20000000000005</v>
      </c>
      <c r="AG23" s="20">
        <v>269.39999999999998</v>
      </c>
      <c r="AH23" s="20">
        <v>223.3</v>
      </c>
      <c r="AI23" s="20">
        <v>377.1</v>
      </c>
      <c r="AM23" s="61">
        <f t="shared" si="10"/>
        <v>24.716667000000001</v>
      </c>
      <c r="AN23" s="61">
        <f t="shared" si="11"/>
        <v>48.116667</v>
      </c>
      <c r="AO23" s="61">
        <f t="shared" si="12"/>
        <v>50</v>
      </c>
      <c r="AQ23" s="62">
        <f t="shared" si="13"/>
        <v>3.207477793402008</v>
      </c>
      <c r="AR23" s="62">
        <f t="shared" si="14"/>
        <v>3.873628624368441</v>
      </c>
      <c r="AS23" s="62">
        <f t="shared" si="15"/>
        <v>3.912023005428146</v>
      </c>
      <c r="AU23" s="61">
        <f t="shared" si="16"/>
        <v>24.716667000000001</v>
      </c>
      <c r="AV23" s="61">
        <f t="shared" si="17"/>
        <v>48.116667</v>
      </c>
      <c r="AW23" s="61">
        <v>53</v>
      </c>
      <c r="AX23" s="71">
        <f t="shared" si="18"/>
        <v>3</v>
      </c>
      <c r="AY23" s="72">
        <f t="shared" si="19"/>
        <v>0.06</v>
      </c>
      <c r="BA23" s="62">
        <f t="shared" si="20"/>
        <v>3.207477793402008</v>
      </c>
      <c r="BB23" s="62">
        <f t="shared" si="21"/>
        <v>3.873628624368441</v>
      </c>
      <c r="BC23" s="62">
        <f>LN(AW23)</f>
        <v>3.970291913552122</v>
      </c>
    </row>
    <row r="24" spans="1:55" x14ac:dyDescent="0.25">
      <c r="A24" s="20">
        <v>286</v>
      </c>
      <c r="B24" s="21" t="s">
        <v>0</v>
      </c>
      <c r="C24" s="20">
        <v>285</v>
      </c>
      <c r="D24" s="20">
        <v>2448017</v>
      </c>
      <c r="E24" s="21" t="s">
        <v>232</v>
      </c>
      <c r="F24" s="21" t="s">
        <v>2</v>
      </c>
      <c r="G24" s="20">
        <v>-48.591110999999998</v>
      </c>
      <c r="H24" s="20">
        <v>-24.590555999999999</v>
      </c>
      <c r="I24" s="21" t="s">
        <v>166</v>
      </c>
      <c r="J24" s="20">
        <v>8</v>
      </c>
      <c r="K24" s="20">
        <v>81</v>
      </c>
      <c r="L24" s="21" t="s">
        <v>167</v>
      </c>
      <c r="M24" s="21" t="s">
        <v>233</v>
      </c>
      <c r="N24" s="20">
        <v>61</v>
      </c>
      <c r="O24" s="21" t="s">
        <v>169</v>
      </c>
      <c r="P24" s="21" t="s">
        <v>170</v>
      </c>
      <c r="Q24" s="21" t="s">
        <v>8</v>
      </c>
      <c r="R24" s="20">
        <v>27</v>
      </c>
      <c r="S24" s="20">
        <v>260.187499</v>
      </c>
      <c r="T24" s="20">
        <v>210.99199999999999</v>
      </c>
      <c r="U24" s="20">
        <v>149.21153699999999</v>
      </c>
      <c r="V24" s="20">
        <v>82.369230999999999</v>
      </c>
      <c r="W24" s="20">
        <v>94.292308000000006</v>
      </c>
      <c r="X24" s="20">
        <v>80.265383999999997</v>
      </c>
      <c r="Y24" s="20">
        <v>66.111538999999993</v>
      </c>
      <c r="Z24" s="20">
        <v>57.067999999999998</v>
      </c>
      <c r="AA24" s="20">
        <v>118.980001</v>
      </c>
      <c r="AB24" s="20">
        <v>117.226923</v>
      </c>
      <c r="AC24" s="20">
        <v>122.08</v>
      </c>
      <c r="AD24" s="20">
        <v>158.71199899999999</v>
      </c>
      <c r="AE24" s="20">
        <v>1517.5</v>
      </c>
      <c r="AF24" s="20">
        <v>620.4</v>
      </c>
      <c r="AG24" s="20">
        <v>256.89999999999998</v>
      </c>
      <c r="AH24" s="20">
        <v>242.2</v>
      </c>
      <c r="AI24" s="20">
        <v>398</v>
      </c>
      <c r="AM24" s="61">
        <f t="shared" si="10"/>
        <v>24.590555999999999</v>
      </c>
      <c r="AN24" s="61">
        <f t="shared" si="11"/>
        <v>48.591110999999998</v>
      </c>
      <c r="AO24" s="61">
        <f t="shared" si="12"/>
        <v>61</v>
      </c>
      <c r="AQ24" s="62">
        <f t="shared" si="13"/>
        <v>3.2023624667898858</v>
      </c>
      <c r="AR24" s="62">
        <f t="shared" si="14"/>
        <v>3.8834406129434096</v>
      </c>
      <c r="AS24" s="62">
        <f t="shared" si="15"/>
        <v>4.1108738641733114</v>
      </c>
      <c r="AU24" s="61">
        <f t="shared" si="16"/>
        <v>24.590555999999999</v>
      </c>
      <c r="AV24" s="61">
        <f t="shared" si="17"/>
        <v>48.591110999999998</v>
      </c>
      <c r="AW24" s="61">
        <v>146</v>
      </c>
      <c r="AX24" s="71">
        <f t="shared" si="18"/>
        <v>85</v>
      </c>
      <c r="AY24" s="75">
        <f t="shared" si="19"/>
        <v>1.3934426229508197</v>
      </c>
      <c r="BA24" s="62">
        <f t="shared" si="20"/>
        <v>3.2023624667898858</v>
      </c>
      <c r="BB24" s="62">
        <f t="shared" si="21"/>
        <v>3.8834406129434096</v>
      </c>
      <c r="BC24" s="62" t="e">
        <f>LN(#REF!)</f>
        <v>#REF!</v>
      </c>
    </row>
    <row r="25" spans="1:55" x14ac:dyDescent="0.25">
      <c r="A25" s="20">
        <v>285</v>
      </c>
      <c r="B25" s="21" t="s">
        <v>0</v>
      </c>
      <c r="C25" s="20">
        <v>284</v>
      </c>
      <c r="D25" s="20">
        <v>2448013</v>
      </c>
      <c r="E25" s="21" t="s">
        <v>234</v>
      </c>
      <c r="F25" s="21" t="s">
        <v>165</v>
      </c>
      <c r="G25" s="20">
        <v>-48.85</v>
      </c>
      <c r="H25" s="20">
        <v>-24.516667000000002</v>
      </c>
      <c r="I25" s="21" t="s">
        <v>166</v>
      </c>
      <c r="J25" s="20">
        <v>8</v>
      </c>
      <c r="K25" s="20">
        <v>81</v>
      </c>
      <c r="L25" s="21" t="s">
        <v>167</v>
      </c>
      <c r="M25" s="21" t="s">
        <v>227</v>
      </c>
      <c r="N25" s="20">
        <v>800</v>
      </c>
      <c r="O25" s="21" t="s">
        <v>169</v>
      </c>
      <c r="P25" s="21" t="s">
        <v>170</v>
      </c>
      <c r="Q25" s="21" t="s">
        <v>8</v>
      </c>
      <c r="R25" s="20">
        <v>30</v>
      </c>
      <c r="S25" s="20">
        <v>253.33333400000001</v>
      </c>
      <c r="T25" s="20">
        <v>194.25555499999999</v>
      </c>
      <c r="U25" s="20">
        <v>162.211117</v>
      </c>
      <c r="V25" s="20">
        <v>88.466667000000001</v>
      </c>
      <c r="W25" s="20">
        <v>97.870368999999997</v>
      </c>
      <c r="X25" s="20">
        <v>91.574072999999999</v>
      </c>
      <c r="Y25" s="20">
        <v>77.840738999999999</v>
      </c>
      <c r="Z25" s="20">
        <v>63.666663999999997</v>
      </c>
      <c r="AA25" s="20">
        <v>125.470371</v>
      </c>
      <c r="AB25" s="20">
        <v>128.722219</v>
      </c>
      <c r="AC25" s="20">
        <v>125.711111</v>
      </c>
      <c r="AD25" s="20">
        <v>167.97778099999999</v>
      </c>
      <c r="AE25" s="20">
        <v>1577.1</v>
      </c>
      <c r="AF25" s="20">
        <v>609.79999999999995</v>
      </c>
      <c r="AG25" s="20">
        <v>277.89999999999998</v>
      </c>
      <c r="AH25" s="20">
        <v>267</v>
      </c>
      <c r="AI25" s="20">
        <v>422.4</v>
      </c>
      <c r="AM25" s="61">
        <f t="shared" si="10"/>
        <v>24.516667000000002</v>
      </c>
      <c r="AN25" s="61">
        <f t="shared" si="11"/>
        <v>48.85</v>
      </c>
      <c r="AO25" s="61">
        <f t="shared" si="12"/>
        <v>800</v>
      </c>
      <c r="AQ25" s="62">
        <f t="shared" si="13"/>
        <v>3.1993531719755297</v>
      </c>
      <c r="AR25" s="62">
        <f t="shared" si="14"/>
        <v>3.8887543784887919</v>
      </c>
      <c r="AS25" s="62">
        <f t="shared" si="15"/>
        <v>6.6846117276679271</v>
      </c>
      <c r="AU25" s="61">
        <f t="shared" si="16"/>
        <v>24.516667000000002</v>
      </c>
      <c r="AV25" s="61">
        <f t="shared" si="17"/>
        <v>48.85</v>
      </c>
      <c r="AW25" s="61">
        <v>895</v>
      </c>
      <c r="AX25" s="71">
        <f t="shared" si="18"/>
        <v>95</v>
      </c>
      <c r="AY25" s="75">
        <f t="shared" si="19"/>
        <v>0.11874999999999999</v>
      </c>
      <c r="BA25" s="62">
        <f t="shared" si="20"/>
        <v>3.1993531719755297</v>
      </c>
      <c r="BB25" s="62">
        <f t="shared" si="21"/>
        <v>3.8887543784887919</v>
      </c>
      <c r="BC25" s="62">
        <f t="shared" si="22"/>
        <v>6.7968237182748554</v>
      </c>
    </row>
    <row r="26" spans="1:55" x14ac:dyDescent="0.25">
      <c r="A26" s="20">
        <v>284</v>
      </c>
      <c r="B26" s="21" t="s">
        <v>0</v>
      </c>
      <c r="C26" s="20">
        <v>283</v>
      </c>
      <c r="D26" s="20">
        <v>2447046</v>
      </c>
      <c r="E26" s="21" t="s">
        <v>235</v>
      </c>
      <c r="F26" s="21" t="s">
        <v>2</v>
      </c>
      <c r="G26" s="20">
        <v>-47.624443999999997</v>
      </c>
      <c r="H26" s="20">
        <v>-24.320833</v>
      </c>
      <c r="I26" s="21" t="s">
        <v>166</v>
      </c>
      <c r="J26" s="20">
        <v>8</v>
      </c>
      <c r="K26" s="20">
        <v>81</v>
      </c>
      <c r="L26" s="21" t="s">
        <v>167</v>
      </c>
      <c r="M26" s="21" t="s">
        <v>196</v>
      </c>
      <c r="N26" s="20">
        <v>15</v>
      </c>
      <c r="O26" s="21" t="s">
        <v>169</v>
      </c>
      <c r="P26" s="21" t="s">
        <v>170</v>
      </c>
      <c r="Q26" s="21" t="s">
        <v>8</v>
      </c>
      <c r="R26" s="20">
        <v>30</v>
      </c>
      <c r="S26" s="20">
        <v>241.60740699999999</v>
      </c>
      <c r="T26" s="20">
        <v>229.099999</v>
      </c>
      <c r="U26" s="20">
        <v>188.025926</v>
      </c>
      <c r="V26" s="20">
        <v>103.318518</v>
      </c>
      <c r="W26" s="20">
        <v>103.207407</v>
      </c>
      <c r="X26" s="20">
        <v>88.162963000000005</v>
      </c>
      <c r="Y26" s="20">
        <v>70.248148</v>
      </c>
      <c r="Z26" s="20">
        <v>53.7</v>
      </c>
      <c r="AA26" s="20">
        <v>114.396297</v>
      </c>
      <c r="AB26" s="20">
        <v>115.240741</v>
      </c>
      <c r="AC26" s="20">
        <v>118.581481</v>
      </c>
      <c r="AD26" s="20">
        <v>176.29629700000001</v>
      </c>
      <c r="AE26" s="20">
        <v>1601.9</v>
      </c>
      <c r="AF26" s="20">
        <v>658.7</v>
      </c>
      <c r="AG26" s="20">
        <v>294.7</v>
      </c>
      <c r="AH26" s="20">
        <v>238.3</v>
      </c>
      <c r="AI26" s="20">
        <v>410.1</v>
      </c>
      <c r="AM26" s="61">
        <f t="shared" si="10"/>
        <v>24.320833</v>
      </c>
      <c r="AN26" s="61">
        <f t="shared" si="11"/>
        <v>47.624443999999997</v>
      </c>
      <c r="AO26" s="61">
        <f t="shared" si="12"/>
        <v>15</v>
      </c>
      <c r="AQ26" s="62">
        <f t="shared" si="13"/>
        <v>3.1913333081561288</v>
      </c>
      <c r="AR26" s="62">
        <f t="shared" si="14"/>
        <v>3.8633461588380347</v>
      </c>
      <c r="AS26" s="62">
        <f t="shared" si="15"/>
        <v>2.7080502011022101</v>
      </c>
      <c r="AU26" s="61">
        <f t="shared" si="16"/>
        <v>24.320833</v>
      </c>
      <c r="AV26" s="61">
        <f t="shared" si="17"/>
        <v>47.624443999999997</v>
      </c>
      <c r="AW26" s="61">
        <v>20</v>
      </c>
      <c r="AX26" s="71">
        <f t="shared" si="18"/>
        <v>5</v>
      </c>
      <c r="AY26" s="75">
        <f t="shared" si="19"/>
        <v>0.33333333333333331</v>
      </c>
      <c r="BA26" s="62">
        <f t="shared" si="20"/>
        <v>3.1913333081561288</v>
      </c>
      <c r="BB26" s="62">
        <f t="shared" si="21"/>
        <v>3.8633461588380347</v>
      </c>
      <c r="BC26" s="62">
        <f t="shared" si="22"/>
        <v>2.9957322735539909</v>
      </c>
    </row>
    <row r="27" spans="1:55" x14ac:dyDescent="0.25">
      <c r="A27" s="20">
        <v>283</v>
      </c>
      <c r="B27" s="21" t="s">
        <v>0</v>
      </c>
      <c r="C27" s="20">
        <v>282</v>
      </c>
      <c r="D27" s="20">
        <v>2447045</v>
      </c>
      <c r="E27" s="21" t="s">
        <v>236</v>
      </c>
      <c r="F27" s="21" t="s">
        <v>2</v>
      </c>
      <c r="G27" s="20">
        <v>-47.177222</v>
      </c>
      <c r="H27" s="20">
        <v>-24.288889000000001</v>
      </c>
      <c r="I27" s="21" t="s">
        <v>166</v>
      </c>
      <c r="J27" s="20">
        <v>8</v>
      </c>
      <c r="K27" s="20">
        <v>81</v>
      </c>
      <c r="L27" s="21" t="s">
        <v>167</v>
      </c>
      <c r="M27" s="21" t="s">
        <v>209</v>
      </c>
      <c r="N27" s="20">
        <v>42</v>
      </c>
      <c r="O27" s="21" t="s">
        <v>169</v>
      </c>
      <c r="P27" s="21" t="s">
        <v>170</v>
      </c>
      <c r="Q27" s="21" t="s">
        <v>8</v>
      </c>
      <c r="R27" s="20">
        <v>30</v>
      </c>
      <c r="S27" s="20">
        <v>238.69629599999999</v>
      </c>
      <c r="T27" s="20">
        <v>263.87407300000001</v>
      </c>
      <c r="U27" s="20">
        <v>242.17777899999999</v>
      </c>
      <c r="V27" s="20">
        <v>132.099998</v>
      </c>
      <c r="W27" s="20">
        <v>105.344444</v>
      </c>
      <c r="X27" s="20">
        <v>80.274073000000001</v>
      </c>
      <c r="Y27" s="20">
        <v>68.559258999999997</v>
      </c>
      <c r="Z27" s="20">
        <v>53.759259</v>
      </c>
      <c r="AA27" s="20">
        <v>107.66296199999999</v>
      </c>
      <c r="AB27" s="20">
        <v>116.748148</v>
      </c>
      <c r="AC27" s="20">
        <v>117.207407</v>
      </c>
      <c r="AD27" s="20">
        <v>179.80740700000001</v>
      </c>
      <c r="AE27" s="20">
        <v>1706.2</v>
      </c>
      <c r="AF27" s="20">
        <v>744.7</v>
      </c>
      <c r="AG27" s="20">
        <v>317.7</v>
      </c>
      <c r="AH27" s="20">
        <v>230</v>
      </c>
      <c r="AI27" s="20">
        <v>413.8</v>
      </c>
      <c r="AM27" s="61">
        <f t="shared" si="10"/>
        <v>24.288889000000001</v>
      </c>
      <c r="AN27" s="61">
        <f t="shared" si="11"/>
        <v>47.177222</v>
      </c>
      <c r="AO27" s="61">
        <f t="shared" si="12"/>
        <v>42</v>
      </c>
      <c r="AQ27" s="62">
        <f t="shared" si="13"/>
        <v>3.1900190029807844</v>
      </c>
      <c r="AR27" s="62">
        <f t="shared" si="14"/>
        <v>3.8539111913642521</v>
      </c>
      <c r="AS27" s="62">
        <f t="shared" si="15"/>
        <v>3.7376696182833684</v>
      </c>
      <c r="AU27" s="61">
        <f t="shared" si="16"/>
        <v>24.288889000000001</v>
      </c>
      <c r="AV27" s="61">
        <f t="shared" si="17"/>
        <v>47.177222</v>
      </c>
      <c r="AW27" s="61">
        <v>63</v>
      </c>
      <c r="AX27" s="71">
        <f t="shared" si="18"/>
        <v>21</v>
      </c>
      <c r="AY27" s="75">
        <f t="shared" si="19"/>
        <v>0.5</v>
      </c>
      <c r="BA27" s="62">
        <f t="shared" si="20"/>
        <v>3.1900190029807844</v>
      </c>
      <c r="BB27" s="62">
        <f t="shared" si="21"/>
        <v>3.8539111913642521</v>
      </c>
      <c r="BC27" s="62">
        <f t="shared" si="22"/>
        <v>4.1431347263915326</v>
      </c>
    </row>
    <row r="28" spans="1:55" x14ac:dyDescent="0.25">
      <c r="A28" s="20">
        <v>277</v>
      </c>
      <c r="B28" s="21" t="s">
        <v>0</v>
      </c>
      <c r="C28" s="20">
        <v>276</v>
      </c>
      <c r="D28" s="20">
        <v>2447026</v>
      </c>
      <c r="E28" s="21" t="s">
        <v>237</v>
      </c>
      <c r="F28" s="21" t="s">
        <v>165</v>
      </c>
      <c r="G28" s="20">
        <v>-47.85</v>
      </c>
      <c r="H28" s="20">
        <v>-24.5</v>
      </c>
      <c r="I28" s="21" t="s">
        <v>166</v>
      </c>
      <c r="J28" s="20">
        <v>8</v>
      </c>
      <c r="K28" s="20">
        <v>81</v>
      </c>
      <c r="L28" s="21" t="s">
        <v>167</v>
      </c>
      <c r="M28" s="21" t="s">
        <v>238</v>
      </c>
      <c r="N28" s="20">
        <v>20</v>
      </c>
      <c r="O28" s="21" t="s">
        <v>169</v>
      </c>
      <c r="P28" s="21" t="s">
        <v>170</v>
      </c>
      <c r="Q28" s="21" t="s">
        <v>8</v>
      </c>
      <c r="R28" s="20">
        <v>29</v>
      </c>
      <c r="S28" s="20">
        <v>260.31111399999998</v>
      </c>
      <c r="T28" s="20">
        <v>240.93333899999999</v>
      </c>
      <c r="U28" s="20">
        <v>213.18148400000001</v>
      </c>
      <c r="V28" s="20">
        <v>101.769232</v>
      </c>
      <c r="W28" s="20">
        <v>96.007694000000001</v>
      </c>
      <c r="X28" s="20">
        <v>87.65</v>
      </c>
      <c r="Y28" s="20">
        <v>70.992309000000006</v>
      </c>
      <c r="Z28" s="20">
        <v>55.292307999999998</v>
      </c>
      <c r="AA28" s="20">
        <v>111.288461</v>
      </c>
      <c r="AB28" s="20">
        <v>117.98077000000001</v>
      </c>
      <c r="AC28" s="20">
        <v>127.36153899999999</v>
      </c>
      <c r="AD28" s="20">
        <v>166.70769000000001</v>
      </c>
      <c r="AE28" s="20">
        <v>1649.5</v>
      </c>
      <c r="AF28" s="20">
        <v>714.4</v>
      </c>
      <c r="AG28" s="20">
        <v>285.39999999999998</v>
      </c>
      <c r="AH28" s="20">
        <v>237.6</v>
      </c>
      <c r="AI28" s="20">
        <v>412</v>
      </c>
      <c r="AM28" s="61">
        <f t="shared" si="10"/>
        <v>24.5</v>
      </c>
      <c r="AN28" s="61">
        <f t="shared" si="11"/>
        <v>47.85</v>
      </c>
      <c r="AO28" s="61">
        <f t="shared" si="12"/>
        <v>20</v>
      </c>
      <c r="AQ28" s="62">
        <f t="shared" si="13"/>
        <v>3.1986731175506815</v>
      </c>
      <c r="AR28" s="62">
        <f t="shared" si="14"/>
        <v>3.8680711178989635</v>
      </c>
      <c r="AS28" s="62">
        <f t="shared" si="15"/>
        <v>2.9957322735539909</v>
      </c>
      <c r="AU28" s="61">
        <f t="shared" si="16"/>
        <v>24.5</v>
      </c>
      <c r="AV28" s="61">
        <f t="shared" si="17"/>
        <v>47.85</v>
      </c>
      <c r="AW28" s="61">
        <v>40</v>
      </c>
      <c r="AX28" s="71">
        <f t="shared" si="18"/>
        <v>20</v>
      </c>
      <c r="AY28" s="75">
        <f t="shared" si="19"/>
        <v>1</v>
      </c>
      <c r="BA28" s="62">
        <f t="shared" si="20"/>
        <v>3.1986731175506815</v>
      </c>
      <c r="BB28" s="62">
        <f t="shared" si="21"/>
        <v>3.8680711178989635</v>
      </c>
      <c r="BC28" s="62">
        <f t="shared" si="22"/>
        <v>3.6888794541139363</v>
      </c>
    </row>
    <row r="29" spans="1:55" x14ac:dyDescent="0.25">
      <c r="A29" s="20">
        <v>282</v>
      </c>
      <c r="B29" s="21" t="s">
        <v>0</v>
      </c>
      <c r="C29" s="20">
        <v>281</v>
      </c>
      <c r="D29" s="20">
        <v>2447043</v>
      </c>
      <c r="E29" s="21" t="s">
        <v>239</v>
      </c>
      <c r="F29" s="21" t="s">
        <v>2</v>
      </c>
      <c r="G29" s="20">
        <v>-47.383056000000003</v>
      </c>
      <c r="H29" s="20">
        <v>-24.233056000000001</v>
      </c>
      <c r="I29" s="21" t="s">
        <v>166</v>
      </c>
      <c r="J29" s="20">
        <v>8</v>
      </c>
      <c r="K29" s="20">
        <v>81</v>
      </c>
      <c r="L29" s="21" t="s">
        <v>167</v>
      </c>
      <c r="M29" s="21" t="s">
        <v>240</v>
      </c>
      <c r="N29" s="20">
        <v>18</v>
      </c>
      <c r="O29" s="21" t="s">
        <v>169</v>
      </c>
      <c r="P29" s="21" t="s">
        <v>170</v>
      </c>
      <c r="Q29" s="21" t="s">
        <v>8</v>
      </c>
      <c r="R29" s="20">
        <v>30</v>
      </c>
      <c r="S29" s="20">
        <v>231.90370200000001</v>
      </c>
      <c r="T29" s="20">
        <v>233.32222400000001</v>
      </c>
      <c r="U29" s="20">
        <v>190.78148200000001</v>
      </c>
      <c r="V29" s="20">
        <v>97.533332999999999</v>
      </c>
      <c r="W29" s="20">
        <v>89.222222000000002</v>
      </c>
      <c r="X29" s="20">
        <v>70.985185999999999</v>
      </c>
      <c r="Y29" s="20">
        <v>61.366667</v>
      </c>
      <c r="Z29" s="20">
        <v>43.733333999999999</v>
      </c>
      <c r="AA29" s="20">
        <v>98.940740000000005</v>
      </c>
      <c r="AB29" s="20">
        <v>100.32222299999999</v>
      </c>
      <c r="AC29" s="20">
        <v>104.466667</v>
      </c>
      <c r="AD29" s="20">
        <v>161.84444500000001</v>
      </c>
      <c r="AE29" s="20">
        <v>1484.4</v>
      </c>
      <c r="AF29" s="20">
        <v>656</v>
      </c>
      <c r="AG29" s="20">
        <v>257.7</v>
      </c>
      <c r="AH29" s="20">
        <v>204</v>
      </c>
      <c r="AI29" s="20">
        <v>366.6</v>
      </c>
      <c r="AM29" s="61">
        <f t="shared" si="10"/>
        <v>24.233056000000001</v>
      </c>
      <c r="AN29" s="61">
        <f t="shared" si="11"/>
        <v>47.383056000000003</v>
      </c>
      <c r="AO29" s="61">
        <f t="shared" si="12"/>
        <v>18</v>
      </c>
      <c r="AQ29" s="62">
        <f t="shared" si="13"/>
        <v>3.1877176515142684</v>
      </c>
      <c r="AR29" s="62">
        <f t="shared" si="14"/>
        <v>3.8582646964395582</v>
      </c>
      <c r="AS29" s="62">
        <f t="shared" si="15"/>
        <v>2.8903717578961645</v>
      </c>
      <c r="AU29" s="61">
        <f t="shared" si="16"/>
        <v>24.233056000000001</v>
      </c>
      <c r="AV29" s="61">
        <f t="shared" si="17"/>
        <v>47.383056000000003</v>
      </c>
      <c r="AW29" s="61">
        <v>43</v>
      </c>
      <c r="AX29" s="71">
        <f t="shared" si="18"/>
        <v>25</v>
      </c>
      <c r="AY29" s="75">
        <f t="shared" si="19"/>
        <v>1.3888888888888888</v>
      </c>
      <c r="BA29" s="62">
        <f t="shared" si="20"/>
        <v>3.1877176515142684</v>
      </c>
      <c r="BB29" s="62">
        <f t="shared" si="21"/>
        <v>3.8582646964395582</v>
      </c>
      <c r="BC29" s="62">
        <f t="shared" si="22"/>
        <v>3.7612001156935624</v>
      </c>
    </row>
    <row r="30" spans="1:55" x14ac:dyDescent="0.25">
      <c r="A30" s="20">
        <v>22</v>
      </c>
      <c r="B30" s="21" t="s">
        <v>0</v>
      </c>
      <c r="C30" s="20">
        <v>21</v>
      </c>
      <c r="D30" s="20">
        <v>2549053</v>
      </c>
      <c r="E30" s="21" t="s">
        <v>241</v>
      </c>
      <c r="F30" s="21" t="s">
        <v>79</v>
      </c>
      <c r="G30" s="20">
        <v>-49.550477000000001</v>
      </c>
      <c r="H30" s="20">
        <v>-25.133545000000002</v>
      </c>
      <c r="I30" s="21" t="s">
        <v>166</v>
      </c>
      <c r="J30" s="20">
        <v>8</v>
      </c>
      <c r="K30" s="20">
        <v>81</v>
      </c>
      <c r="L30" s="21" t="s">
        <v>200</v>
      </c>
      <c r="M30" s="21" t="s">
        <v>242</v>
      </c>
      <c r="N30" s="20">
        <v>773</v>
      </c>
      <c r="O30" s="21" t="s">
        <v>6</v>
      </c>
      <c r="P30" s="21" t="s">
        <v>7</v>
      </c>
      <c r="Q30" s="21" t="s">
        <v>8</v>
      </c>
      <c r="R30" s="20">
        <v>30</v>
      </c>
      <c r="S30" s="20">
        <v>192.32666699999999</v>
      </c>
      <c r="T30" s="20">
        <v>146.9</v>
      </c>
      <c r="U30" s="20">
        <v>129.66333499999999</v>
      </c>
      <c r="V30" s="20">
        <v>83.763333000000003</v>
      </c>
      <c r="W30" s="20">
        <v>101.38666600000001</v>
      </c>
      <c r="X30" s="20">
        <v>91.346667999999994</v>
      </c>
      <c r="Y30" s="20">
        <v>96.213334000000003</v>
      </c>
      <c r="Z30" s="20">
        <v>62.96</v>
      </c>
      <c r="AA30" s="20">
        <v>133.80000100000001</v>
      </c>
      <c r="AB30" s="20">
        <v>139.776667</v>
      </c>
      <c r="AC30" s="20">
        <v>125.183334</v>
      </c>
      <c r="AD30" s="20">
        <v>172.216667</v>
      </c>
      <c r="AE30" s="20">
        <v>1475.536672</v>
      </c>
      <c r="AF30" s="20">
        <v>468.89000199999998</v>
      </c>
      <c r="AG30" s="20">
        <v>276.496667</v>
      </c>
      <c r="AH30" s="20">
        <v>292.97333500000002</v>
      </c>
      <c r="AI30" s="20">
        <v>437.17666800000001</v>
      </c>
      <c r="AM30" s="61">
        <f t="shared" si="10"/>
        <v>25.133545000000002</v>
      </c>
      <c r="AN30" s="61">
        <f t="shared" si="11"/>
        <v>49.550477000000001</v>
      </c>
      <c r="AO30" s="61">
        <f t="shared" si="12"/>
        <v>773</v>
      </c>
      <c r="AQ30" s="62">
        <f t="shared" si="13"/>
        <v>3.2242034080610011</v>
      </c>
      <c r="AR30" s="62">
        <f t="shared" si="14"/>
        <v>3.9029918873694189</v>
      </c>
      <c r="AS30" s="62">
        <f t="shared" si="15"/>
        <v>6.6502790485874224</v>
      </c>
      <c r="AU30" s="61">
        <f t="shared" si="16"/>
        <v>25.133545000000002</v>
      </c>
      <c r="AV30" s="61">
        <f t="shared" si="17"/>
        <v>49.550477000000001</v>
      </c>
      <c r="AW30" s="61">
        <v>739</v>
      </c>
      <c r="AX30" s="71">
        <f t="shared" si="18"/>
        <v>34</v>
      </c>
      <c r="AY30" s="72">
        <f t="shared" si="19"/>
        <v>4.3984476067270378E-2</v>
      </c>
      <c r="BA30" s="62">
        <f t="shared" si="20"/>
        <v>3.2242034080610011</v>
      </c>
      <c r="BB30" s="62">
        <f t="shared" si="21"/>
        <v>3.9029918873694189</v>
      </c>
      <c r="BC30" s="62">
        <f t="shared" si="22"/>
        <v>6.6052979209482015</v>
      </c>
    </row>
    <row r="31" spans="1:55" x14ac:dyDescent="0.25">
      <c r="A31" s="20">
        <v>261</v>
      </c>
      <c r="B31" s="21" t="s">
        <v>0</v>
      </c>
      <c r="C31" s="20">
        <v>260</v>
      </c>
      <c r="D31" s="20">
        <v>2346073</v>
      </c>
      <c r="E31" s="21" t="s">
        <v>243</v>
      </c>
      <c r="F31" s="21" t="s">
        <v>165</v>
      </c>
      <c r="G31" s="20">
        <v>-46.933332999999998</v>
      </c>
      <c r="H31" s="20">
        <v>-23.783332999999999</v>
      </c>
      <c r="I31" s="21" t="s">
        <v>244</v>
      </c>
      <c r="J31" s="20">
        <v>8</v>
      </c>
      <c r="K31" s="20">
        <v>81</v>
      </c>
      <c r="L31" s="21" t="s">
        <v>167</v>
      </c>
      <c r="M31" s="21" t="s">
        <v>245</v>
      </c>
      <c r="N31" s="20">
        <v>890</v>
      </c>
      <c r="O31" s="21" t="s">
        <v>169</v>
      </c>
      <c r="P31" s="21" t="s">
        <v>170</v>
      </c>
      <c r="Q31" s="21" t="s">
        <v>8</v>
      </c>
      <c r="R31" s="20">
        <v>30</v>
      </c>
      <c r="S31" s="20">
        <v>270.39629600000001</v>
      </c>
      <c r="T31" s="20">
        <v>209.75555299999999</v>
      </c>
      <c r="U31" s="20">
        <v>180.70740799999999</v>
      </c>
      <c r="V31" s="20">
        <v>100.08889000000001</v>
      </c>
      <c r="W31" s="20">
        <v>101.348147</v>
      </c>
      <c r="X31" s="20">
        <v>80.674075000000002</v>
      </c>
      <c r="Y31" s="20">
        <v>55.844445</v>
      </c>
      <c r="Z31" s="20">
        <v>51.337037000000002</v>
      </c>
      <c r="AA31" s="20">
        <v>115.888885</v>
      </c>
      <c r="AB31" s="20">
        <v>140.014816</v>
      </c>
      <c r="AC31" s="20">
        <v>146.02592799999999</v>
      </c>
      <c r="AD31" s="20">
        <v>225.36296200000001</v>
      </c>
      <c r="AE31" s="20">
        <v>1677.4</v>
      </c>
      <c r="AF31" s="20">
        <v>660.9</v>
      </c>
      <c r="AG31" s="20">
        <v>282.10000000000002</v>
      </c>
      <c r="AH31" s="20">
        <v>223.1</v>
      </c>
      <c r="AI31" s="20">
        <v>511.4</v>
      </c>
      <c r="AM31" s="61">
        <f t="shared" ref="AM31:AM37" si="23">ABS(H31)</f>
        <v>23.783332999999999</v>
      </c>
      <c r="AN31" s="61">
        <f t="shared" ref="AN31:AN37" si="24">ABS(G31)</f>
        <v>46.933332999999998</v>
      </c>
      <c r="AO31" s="61">
        <f t="shared" ref="AO31:AO37" si="25">N31</f>
        <v>890</v>
      </c>
      <c r="AQ31" s="62">
        <f t="shared" ref="AQ31:AQ37" si="26">LN(AM31)</f>
        <v>3.1689850412393188</v>
      </c>
      <c r="AR31" s="62">
        <f t="shared" ref="AR31:AR37" si="27">LN(AN31)</f>
        <v>3.8487281479535596</v>
      </c>
      <c r="AS31" s="62">
        <f t="shared" ref="AS31:AS37" si="28">LN(AO31)</f>
        <v>6.7912214627261855</v>
      </c>
      <c r="AU31" s="61">
        <f t="shared" ref="AU31:AU37" si="29">AM31</f>
        <v>23.783332999999999</v>
      </c>
      <c r="AV31" s="61">
        <f t="shared" ref="AV31:AV37" si="30">AN31</f>
        <v>46.933332999999998</v>
      </c>
      <c r="AW31" s="61">
        <v>884</v>
      </c>
      <c r="AX31" s="71">
        <f t="shared" si="18"/>
        <v>6</v>
      </c>
      <c r="AY31" s="72">
        <f t="shared" si="19"/>
        <v>6.7415730337078653E-3</v>
      </c>
      <c r="BA31" s="62">
        <f t="shared" ref="BA31:BA37" si="31">LN(AU31)</f>
        <v>3.1689850412393188</v>
      </c>
      <c r="BB31" s="62">
        <f t="shared" ref="BB31:BB37" si="32">LN(AV31)</f>
        <v>3.8487281479535596</v>
      </c>
      <c r="BC31" s="62">
        <f t="shared" ref="BC31:BC37" si="33">LN(AW31)</f>
        <v>6.7844570626376433</v>
      </c>
    </row>
    <row r="32" spans="1:55" x14ac:dyDescent="0.25">
      <c r="A32" s="20">
        <v>278</v>
      </c>
      <c r="B32" s="21" t="s">
        <v>0</v>
      </c>
      <c r="C32" s="20">
        <v>277</v>
      </c>
      <c r="D32" s="20">
        <v>2447034</v>
      </c>
      <c r="E32" s="21" t="s">
        <v>246</v>
      </c>
      <c r="F32" s="21" t="s">
        <v>165</v>
      </c>
      <c r="G32" s="20">
        <v>-47.999721999999998</v>
      </c>
      <c r="H32" s="20">
        <v>-24.683333000000001</v>
      </c>
      <c r="I32" s="21" t="s">
        <v>166</v>
      </c>
      <c r="J32" s="20">
        <v>8</v>
      </c>
      <c r="K32" s="20">
        <v>81</v>
      </c>
      <c r="L32" s="21" t="s">
        <v>167</v>
      </c>
      <c r="M32" s="21" t="s">
        <v>225</v>
      </c>
      <c r="N32" s="20">
        <v>90</v>
      </c>
      <c r="O32" s="21" t="s">
        <v>169</v>
      </c>
      <c r="P32" s="21" t="s">
        <v>170</v>
      </c>
      <c r="Q32" s="21" t="s">
        <v>8</v>
      </c>
      <c r="R32" s="20">
        <v>30</v>
      </c>
      <c r="S32" s="20">
        <v>235.985186</v>
      </c>
      <c r="T32" s="20">
        <v>219.855557</v>
      </c>
      <c r="U32" s="20">
        <v>186.859262</v>
      </c>
      <c r="V32" s="20">
        <v>103.09259400000001</v>
      </c>
      <c r="W32" s="20">
        <v>105.41481400000001</v>
      </c>
      <c r="X32" s="20">
        <v>77.459260999999998</v>
      </c>
      <c r="Y32" s="20">
        <v>74.159256999999997</v>
      </c>
      <c r="Z32" s="20">
        <v>51.703704999999999</v>
      </c>
      <c r="AA32" s="20">
        <v>108.84074</v>
      </c>
      <c r="AB32" s="20">
        <v>112.170371</v>
      </c>
      <c r="AC32" s="20">
        <v>104.92963</v>
      </c>
      <c r="AD32" s="20">
        <v>152.725922</v>
      </c>
      <c r="AE32" s="20">
        <v>1533.2</v>
      </c>
      <c r="AF32" s="20">
        <v>642.70000000000005</v>
      </c>
      <c r="AG32" s="20">
        <v>286</v>
      </c>
      <c r="AH32" s="20">
        <v>234.7</v>
      </c>
      <c r="AI32" s="20">
        <v>369.8</v>
      </c>
      <c r="AM32" s="61">
        <f t="shared" si="23"/>
        <v>24.683333000000001</v>
      </c>
      <c r="AN32" s="61">
        <f t="shared" si="24"/>
        <v>47.999721999999998</v>
      </c>
      <c r="AO32" s="61">
        <f t="shared" si="25"/>
        <v>90</v>
      </c>
      <c r="AQ32" s="62">
        <f t="shared" si="26"/>
        <v>3.206128238541309</v>
      </c>
      <c r="AR32" s="62">
        <f t="shared" si="27"/>
        <v>3.8711952192244525</v>
      </c>
      <c r="AS32" s="62">
        <f t="shared" si="28"/>
        <v>4.499809670330265</v>
      </c>
      <c r="AU32" s="61">
        <f t="shared" si="29"/>
        <v>24.683333000000001</v>
      </c>
      <c r="AV32" s="61">
        <f t="shared" si="30"/>
        <v>47.999721999999998</v>
      </c>
      <c r="AW32" s="61">
        <v>25</v>
      </c>
      <c r="AX32" s="71">
        <f t="shared" si="18"/>
        <v>65</v>
      </c>
      <c r="AY32" s="75">
        <f t="shared" si="19"/>
        <v>0.72222222222222221</v>
      </c>
      <c r="BA32" s="62">
        <f t="shared" si="31"/>
        <v>3.206128238541309</v>
      </c>
      <c r="BB32" s="62">
        <f t="shared" si="32"/>
        <v>3.8711952192244525</v>
      </c>
      <c r="BC32" s="62">
        <f t="shared" si="33"/>
        <v>3.2188758248682006</v>
      </c>
    </row>
    <row r="33" spans="1:55" x14ac:dyDescent="0.25">
      <c r="A33" s="20">
        <v>2</v>
      </c>
      <c r="B33" s="21" t="s">
        <v>0</v>
      </c>
      <c r="C33" s="20">
        <v>1</v>
      </c>
      <c r="D33" s="20">
        <v>2448035</v>
      </c>
      <c r="E33" s="21" t="s">
        <v>247</v>
      </c>
      <c r="F33" s="21" t="s">
        <v>79</v>
      </c>
      <c r="G33" s="20">
        <v>-48.750467999999998</v>
      </c>
      <c r="H33" s="20">
        <v>-24.717157</v>
      </c>
      <c r="I33" s="21" t="s">
        <v>166</v>
      </c>
      <c r="J33" s="20">
        <v>8</v>
      </c>
      <c r="K33" s="20">
        <v>81</v>
      </c>
      <c r="L33" s="21" t="s">
        <v>200</v>
      </c>
      <c r="M33" s="21" t="s">
        <v>223</v>
      </c>
      <c r="N33" s="20">
        <v>213</v>
      </c>
      <c r="O33" s="21" t="s">
        <v>6</v>
      </c>
      <c r="P33" s="21" t="s">
        <v>7</v>
      </c>
      <c r="Q33" s="21" t="s">
        <v>8</v>
      </c>
      <c r="R33" s="20">
        <v>30</v>
      </c>
      <c r="S33" s="20">
        <v>213.534481</v>
      </c>
      <c r="T33" s="20">
        <v>177.793104</v>
      </c>
      <c r="U33" s="20">
        <v>135.65862200000001</v>
      </c>
      <c r="V33" s="20">
        <v>72.872414000000006</v>
      </c>
      <c r="W33" s="20">
        <v>84.217241000000001</v>
      </c>
      <c r="X33" s="20">
        <v>79.568965000000006</v>
      </c>
      <c r="Y33" s="20">
        <v>81.596665999999999</v>
      </c>
      <c r="Z33" s="20">
        <v>56.82</v>
      </c>
      <c r="AA33" s="20">
        <v>114.040001</v>
      </c>
      <c r="AB33" s="20">
        <v>112.33</v>
      </c>
      <c r="AC33" s="20">
        <v>102.11666700000001</v>
      </c>
      <c r="AD33" s="20">
        <v>137.03</v>
      </c>
      <c r="AE33" s="20">
        <v>1367.5781609999999</v>
      </c>
      <c r="AF33" s="20">
        <v>526.98620600000004</v>
      </c>
      <c r="AG33" s="20">
        <v>236.65862100000001</v>
      </c>
      <c r="AH33" s="20">
        <v>252.45666700000001</v>
      </c>
      <c r="AI33" s="20">
        <v>351.47666800000002</v>
      </c>
      <c r="AM33" s="61">
        <f t="shared" si="23"/>
        <v>24.717157</v>
      </c>
      <c r="AN33" s="61">
        <f t="shared" si="24"/>
        <v>48.750467999999998</v>
      </c>
      <c r="AO33" s="61">
        <f t="shared" si="25"/>
        <v>213</v>
      </c>
      <c r="AQ33" s="62">
        <f t="shared" si="26"/>
        <v>3.2074976178849375</v>
      </c>
      <c r="AR33" s="62">
        <f t="shared" si="27"/>
        <v>3.8867147973977763</v>
      </c>
      <c r="AS33" s="62">
        <f t="shared" si="28"/>
        <v>5.3612921657094255</v>
      </c>
      <c r="AU33" s="61">
        <f t="shared" si="29"/>
        <v>24.717157</v>
      </c>
      <c r="AV33" s="61">
        <f t="shared" si="30"/>
        <v>48.750467999999998</v>
      </c>
      <c r="AW33" s="61">
        <v>227</v>
      </c>
      <c r="AX33" s="71">
        <f t="shared" si="18"/>
        <v>14</v>
      </c>
      <c r="AY33" s="72">
        <f t="shared" si="19"/>
        <v>6.5727699530516437E-2</v>
      </c>
      <c r="BA33" s="62">
        <f t="shared" si="31"/>
        <v>3.2074976178849375</v>
      </c>
      <c r="BB33" s="62">
        <f t="shared" si="32"/>
        <v>3.8867147973977763</v>
      </c>
      <c r="BC33" s="62">
        <f t="shared" si="33"/>
        <v>5.4249500174814029</v>
      </c>
    </row>
    <row r="34" spans="1:55" x14ac:dyDescent="0.25">
      <c r="A34" s="20">
        <v>23</v>
      </c>
      <c r="B34" s="21" t="s">
        <v>0</v>
      </c>
      <c r="C34" s="20">
        <v>22</v>
      </c>
      <c r="D34" s="20">
        <v>2549054</v>
      </c>
      <c r="E34" s="21" t="s">
        <v>248</v>
      </c>
      <c r="F34" s="21" t="s">
        <v>79</v>
      </c>
      <c r="G34" s="20">
        <v>-49.124084000000003</v>
      </c>
      <c r="H34" s="20">
        <v>-25.065769</v>
      </c>
      <c r="I34" s="21" t="s">
        <v>166</v>
      </c>
      <c r="J34" s="20">
        <v>8</v>
      </c>
      <c r="K34" s="20">
        <v>81</v>
      </c>
      <c r="L34" s="21" t="s">
        <v>200</v>
      </c>
      <c r="M34" s="21" t="s">
        <v>212</v>
      </c>
      <c r="N34" s="20">
        <v>928</v>
      </c>
      <c r="O34" s="21" t="s">
        <v>6</v>
      </c>
      <c r="P34" s="21" t="s">
        <v>7</v>
      </c>
      <c r="Q34" s="21" t="s">
        <v>8</v>
      </c>
      <c r="R34" s="20">
        <v>30</v>
      </c>
      <c r="S34" s="20">
        <v>179.246668</v>
      </c>
      <c r="T34" s="20">
        <v>127.83666599999999</v>
      </c>
      <c r="U34" s="20">
        <v>117.10000100000001</v>
      </c>
      <c r="V34" s="20">
        <v>75.58</v>
      </c>
      <c r="W34" s="20">
        <v>94.026667000000003</v>
      </c>
      <c r="X34" s="20">
        <v>84.416667000000004</v>
      </c>
      <c r="Y34" s="20">
        <v>83.553332999999995</v>
      </c>
      <c r="Z34" s="20">
        <v>57.436667</v>
      </c>
      <c r="AA34" s="20">
        <v>125.66333299999999</v>
      </c>
      <c r="AB34" s="20">
        <v>119.84</v>
      </c>
      <c r="AC34" s="20">
        <v>101.266666</v>
      </c>
      <c r="AD34" s="20">
        <v>131.92999900000001</v>
      </c>
      <c r="AE34" s="20">
        <v>1297.896667</v>
      </c>
      <c r="AF34" s="20">
        <v>424.183335</v>
      </c>
      <c r="AG34" s="20">
        <v>254.02333400000001</v>
      </c>
      <c r="AH34" s="20">
        <v>266.65333299999998</v>
      </c>
      <c r="AI34" s="20">
        <v>353.03666500000003</v>
      </c>
      <c r="AM34" s="61">
        <f t="shared" si="23"/>
        <v>25.065769</v>
      </c>
      <c r="AN34" s="61">
        <f t="shared" si="24"/>
        <v>49.124084000000003</v>
      </c>
      <c r="AO34" s="61">
        <f t="shared" si="25"/>
        <v>928</v>
      </c>
      <c r="AQ34" s="62">
        <f t="shared" si="26"/>
        <v>3.2215031304762363</v>
      </c>
      <c r="AR34" s="62">
        <f t="shared" si="27"/>
        <v>3.8943494237051484</v>
      </c>
      <c r="AS34" s="62">
        <f t="shared" si="28"/>
        <v>6.8330317327862007</v>
      </c>
      <c r="AU34" s="61">
        <f t="shared" si="29"/>
        <v>25.065769</v>
      </c>
      <c r="AV34" s="61">
        <f t="shared" si="30"/>
        <v>49.124084000000003</v>
      </c>
      <c r="AW34" s="61">
        <v>920</v>
      </c>
      <c r="AX34" s="71">
        <f t="shared" si="18"/>
        <v>8</v>
      </c>
      <c r="AY34" s="72">
        <f t="shared" si="19"/>
        <v>8.6206896551724137E-3</v>
      </c>
      <c r="BA34" s="62">
        <f t="shared" si="31"/>
        <v>3.2215031304762363</v>
      </c>
      <c r="BB34" s="62">
        <f t="shared" si="32"/>
        <v>3.8943494237051484</v>
      </c>
      <c r="BC34" s="62">
        <f t="shared" si="33"/>
        <v>6.8243736700430864</v>
      </c>
    </row>
    <row r="35" spans="1:55" x14ac:dyDescent="0.25">
      <c r="A35" s="20">
        <v>271</v>
      </c>
      <c r="B35" s="21" t="s">
        <v>0</v>
      </c>
      <c r="C35" s="20">
        <v>270</v>
      </c>
      <c r="D35" s="20">
        <v>2447010</v>
      </c>
      <c r="E35" s="21" t="s">
        <v>249</v>
      </c>
      <c r="F35" s="21" t="s">
        <v>165</v>
      </c>
      <c r="G35" s="20">
        <v>-47.166666999999997</v>
      </c>
      <c r="H35" s="20">
        <v>-24.266667000000002</v>
      </c>
      <c r="I35" s="21" t="s">
        <v>166</v>
      </c>
      <c r="J35" s="20">
        <v>8</v>
      </c>
      <c r="K35" s="20">
        <v>81</v>
      </c>
      <c r="L35" s="21" t="s">
        <v>167</v>
      </c>
      <c r="M35" s="21" t="s">
        <v>209</v>
      </c>
      <c r="N35" s="20">
        <v>50</v>
      </c>
      <c r="O35" s="21" t="s">
        <v>169</v>
      </c>
      <c r="P35" s="21" t="s">
        <v>170</v>
      </c>
      <c r="Q35" s="21" t="s">
        <v>8</v>
      </c>
      <c r="R35" s="20">
        <v>30</v>
      </c>
      <c r="S35" s="20">
        <v>254.97407200000001</v>
      </c>
      <c r="T35" s="20">
        <v>255.53704500000001</v>
      </c>
      <c r="U35" s="20">
        <v>217.38149000000001</v>
      </c>
      <c r="V35" s="20">
        <v>124.574073</v>
      </c>
      <c r="W35" s="20">
        <v>102.69259</v>
      </c>
      <c r="X35" s="20">
        <v>77.596295999999995</v>
      </c>
      <c r="Y35" s="20">
        <v>68.011109000000005</v>
      </c>
      <c r="Z35" s="20">
        <v>56.537035000000003</v>
      </c>
      <c r="AA35" s="20">
        <v>114.55925999999999</v>
      </c>
      <c r="AB35" s="20">
        <v>126.733333</v>
      </c>
      <c r="AC35" s="20">
        <v>125.77777500000001</v>
      </c>
      <c r="AD35" s="20">
        <v>181.26295999999999</v>
      </c>
      <c r="AE35" s="20">
        <v>1705.6</v>
      </c>
      <c r="AF35" s="20">
        <v>727.9</v>
      </c>
      <c r="AG35" s="20">
        <v>304.89999999999998</v>
      </c>
      <c r="AH35" s="20">
        <v>239.1</v>
      </c>
      <c r="AI35" s="20">
        <v>433.8</v>
      </c>
      <c r="AM35" s="61">
        <f t="shared" si="23"/>
        <v>24.266667000000002</v>
      </c>
      <c r="AN35" s="61">
        <f t="shared" si="24"/>
        <v>47.166666999999997</v>
      </c>
      <c r="AO35" s="61">
        <f t="shared" si="25"/>
        <v>50</v>
      </c>
      <c r="AQ35" s="62">
        <f t="shared" si="26"/>
        <v>3.1891036802707942</v>
      </c>
      <c r="AR35" s="62">
        <f t="shared" si="27"/>
        <v>3.8536874354823203</v>
      </c>
      <c r="AS35" s="62">
        <f t="shared" si="28"/>
        <v>3.912023005428146</v>
      </c>
      <c r="AU35" s="61">
        <f t="shared" si="29"/>
        <v>24.266667000000002</v>
      </c>
      <c r="AV35" s="61">
        <f t="shared" si="30"/>
        <v>47.166666999999997</v>
      </c>
      <c r="AW35" s="61">
        <v>60</v>
      </c>
      <c r="AX35" s="71">
        <f t="shared" si="18"/>
        <v>10</v>
      </c>
      <c r="AY35" s="75">
        <f t="shared" si="19"/>
        <v>0.2</v>
      </c>
      <c r="BA35" s="62">
        <f t="shared" si="31"/>
        <v>3.1891036802707942</v>
      </c>
      <c r="BB35" s="62">
        <f t="shared" si="32"/>
        <v>3.8536874354823203</v>
      </c>
      <c r="BC35" s="62">
        <f t="shared" si="33"/>
        <v>4.0943445622221004</v>
      </c>
    </row>
    <row r="36" spans="1:55" x14ac:dyDescent="0.25">
      <c r="A36" s="20">
        <v>279</v>
      </c>
      <c r="B36" s="21" t="s">
        <v>0</v>
      </c>
      <c r="C36" s="20">
        <v>278</v>
      </c>
      <c r="D36" s="20">
        <v>2447036</v>
      </c>
      <c r="E36" s="21" t="s">
        <v>250</v>
      </c>
      <c r="F36" s="21" t="s">
        <v>165</v>
      </c>
      <c r="G36" s="20">
        <v>-47.883333</v>
      </c>
      <c r="H36" s="20">
        <v>-24.716667000000001</v>
      </c>
      <c r="I36" s="21" t="s">
        <v>166</v>
      </c>
      <c r="J36" s="20">
        <v>8</v>
      </c>
      <c r="K36" s="20">
        <v>81</v>
      </c>
      <c r="L36" s="21" t="s">
        <v>167</v>
      </c>
      <c r="M36" s="21" t="s">
        <v>251</v>
      </c>
      <c r="N36" s="20">
        <v>30</v>
      </c>
      <c r="O36" s="21" t="s">
        <v>169</v>
      </c>
      <c r="P36" s="21" t="s">
        <v>170</v>
      </c>
      <c r="Q36" s="21" t="s">
        <v>8</v>
      </c>
      <c r="R36" s="20">
        <v>30</v>
      </c>
      <c r="S36" s="20">
        <v>243.84073799999999</v>
      </c>
      <c r="T36" s="20">
        <v>233.56297000000001</v>
      </c>
      <c r="U36" s="20">
        <v>211.55926099999999</v>
      </c>
      <c r="V36" s="20">
        <v>104.14815</v>
      </c>
      <c r="W36" s="20">
        <v>106.203701</v>
      </c>
      <c r="X36" s="20">
        <v>84.111110999999994</v>
      </c>
      <c r="Y36" s="20">
        <v>70.488885999999994</v>
      </c>
      <c r="Z36" s="20">
        <v>55.829628</v>
      </c>
      <c r="AA36" s="20">
        <v>108.87777800000001</v>
      </c>
      <c r="AB36" s="20">
        <v>111.733334</v>
      </c>
      <c r="AC36" s="20">
        <v>113.511112</v>
      </c>
      <c r="AD36" s="20">
        <v>165.78888799999999</v>
      </c>
      <c r="AE36" s="20">
        <v>1609.7</v>
      </c>
      <c r="AF36" s="20">
        <v>689</v>
      </c>
      <c r="AG36" s="20">
        <v>294.5</v>
      </c>
      <c r="AH36" s="20">
        <v>235.2</v>
      </c>
      <c r="AI36" s="20">
        <v>391</v>
      </c>
      <c r="AM36" s="61">
        <f t="shared" si="23"/>
        <v>24.716667000000001</v>
      </c>
      <c r="AN36" s="61">
        <f t="shared" si="24"/>
        <v>47.883333</v>
      </c>
      <c r="AO36" s="61">
        <f t="shared" si="25"/>
        <v>30</v>
      </c>
      <c r="AQ36" s="62">
        <f t="shared" si="26"/>
        <v>3.207477793402008</v>
      </c>
      <c r="AR36" s="62">
        <f t="shared" si="27"/>
        <v>3.8687674897958244</v>
      </c>
      <c r="AS36" s="62">
        <f t="shared" si="28"/>
        <v>3.4011973816621555</v>
      </c>
      <c r="AU36" s="61">
        <f t="shared" si="29"/>
        <v>24.716667000000001</v>
      </c>
      <c r="AV36" s="61">
        <f t="shared" si="30"/>
        <v>47.883333</v>
      </c>
      <c r="AW36" s="61">
        <v>40</v>
      </c>
      <c r="AX36" s="71">
        <f t="shared" si="18"/>
        <v>10</v>
      </c>
      <c r="AY36" s="75">
        <f t="shared" si="19"/>
        <v>0.33333333333333331</v>
      </c>
      <c r="BA36" s="62">
        <f t="shared" si="31"/>
        <v>3.207477793402008</v>
      </c>
      <c r="BB36" s="62">
        <f t="shared" si="32"/>
        <v>3.8687674897958244</v>
      </c>
      <c r="BC36" s="62">
        <f t="shared" si="33"/>
        <v>3.6888794541139363</v>
      </c>
    </row>
    <row r="37" spans="1:55" x14ac:dyDescent="0.25">
      <c r="A37" s="20">
        <v>24</v>
      </c>
      <c r="B37" s="21" t="s">
        <v>0</v>
      </c>
      <c r="C37" s="20">
        <v>23</v>
      </c>
      <c r="D37" s="20">
        <v>2549056</v>
      </c>
      <c r="E37" s="21" t="s">
        <v>252</v>
      </c>
      <c r="F37" s="21" t="s">
        <v>79</v>
      </c>
      <c r="G37" s="20">
        <v>-49.650477000000002</v>
      </c>
      <c r="H37" s="20">
        <v>-25.000489000000002</v>
      </c>
      <c r="I37" s="21" t="s">
        <v>166</v>
      </c>
      <c r="J37" s="20">
        <v>8</v>
      </c>
      <c r="K37" s="20">
        <v>81</v>
      </c>
      <c r="L37" s="21" t="s">
        <v>200</v>
      </c>
      <c r="M37" s="21" t="s">
        <v>253</v>
      </c>
      <c r="N37" s="20">
        <v>590</v>
      </c>
      <c r="O37" s="21" t="s">
        <v>6</v>
      </c>
      <c r="P37" s="21" t="s">
        <v>7</v>
      </c>
      <c r="Q37" s="21" t="s">
        <v>8</v>
      </c>
      <c r="R37" s="20">
        <v>30</v>
      </c>
      <c r="S37" s="20">
        <v>188.48</v>
      </c>
      <c r="T37" s="20">
        <v>157.13666599999999</v>
      </c>
      <c r="U37" s="20">
        <v>131.76666700000001</v>
      </c>
      <c r="V37" s="20">
        <v>71.453333000000001</v>
      </c>
      <c r="W37" s="20">
        <v>96.296666000000002</v>
      </c>
      <c r="X37" s="20">
        <v>79.306897000000006</v>
      </c>
      <c r="Y37" s="20">
        <v>81.586207000000002</v>
      </c>
      <c r="Z37" s="20">
        <v>54.475861999999999</v>
      </c>
      <c r="AA37" s="20">
        <v>129.706895</v>
      </c>
      <c r="AB37" s="20">
        <v>137.77930900000001</v>
      </c>
      <c r="AC37" s="20">
        <v>110.6</v>
      </c>
      <c r="AD37" s="20">
        <v>160.803335</v>
      </c>
      <c r="AE37" s="20">
        <v>1399.391838</v>
      </c>
      <c r="AF37" s="20">
        <v>477.38333299999999</v>
      </c>
      <c r="AG37" s="20">
        <v>247.05689699999999</v>
      </c>
      <c r="AH37" s="20">
        <v>265.76896399999998</v>
      </c>
      <c r="AI37" s="20">
        <v>409.18264399999998</v>
      </c>
      <c r="AM37" s="61">
        <f t="shared" si="23"/>
        <v>25.000489000000002</v>
      </c>
      <c r="AN37" s="61">
        <f t="shared" si="24"/>
        <v>49.650477000000002</v>
      </c>
      <c r="AO37" s="61">
        <f t="shared" si="25"/>
        <v>590</v>
      </c>
      <c r="AQ37" s="62">
        <f t="shared" si="26"/>
        <v>3.2188953846769066</v>
      </c>
      <c r="AR37" s="62">
        <f t="shared" si="27"/>
        <v>3.9050079976957877</v>
      </c>
      <c r="AS37" s="62">
        <f t="shared" si="28"/>
        <v>6.3801225368997647</v>
      </c>
      <c r="AU37" s="61">
        <f t="shared" si="29"/>
        <v>25.000489000000002</v>
      </c>
      <c r="AV37" s="61">
        <f t="shared" si="30"/>
        <v>49.650477000000002</v>
      </c>
      <c r="AW37" s="61">
        <v>567</v>
      </c>
      <c r="AX37" s="71">
        <f t="shared" si="18"/>
        <v>23</v>
      </c>
      <c r="AY37" s="72">
        <f t="shared" si="19"/>
        <v>3.898305084745763E-2</v>
      </c>
      <c r="BA37" s="62">
        <f t="shared" si="31"/>
        <v>3.2188953846769066</v>
      </c>
      <c r="BB37" s="62">
        <f t="shared" si="32"/>
        <v>3.9050079976957877</v>
      </c>
      <c r="BC37" s="62">
        <f t="shared" si="33"/>
        <v>6.3403593037277517</v>
      </c>
    </row>
    <row r="38" spans="1:55" x14ac:dyDescent="0.25">
      <c r="AE38" s="58" t="s">
        <v>524</v>
      </c>
      <c r="AF38" s="58" t="s">
        <v>525</v>
      </c>
      <c r="AG38" s="58" t="s">
        <v>526</v>
      </c>
      <c r="AH38" s="58" t="s">
        <v>527</v>
      </c>
      <c r="AI38" s="58" t="s">
        <v>521</v>
      </c>
      <c r="AJ38" s="58" t="s">
        <v>522</v>
      </c>
      <c r="AK38" s="58" t="s">
        <v>523</v>
      </c>
      <c r="AL38" s="90" t="s">
        <v>579</v>
      </c>
    </row>
    <row r="39" spans="1:55" x14ac:dyDescent="0.25">
      <c r="R39" s="54" t="s">
        <v>541</v>
      </c>
      <c r="S39" s="63">
        <f>AVERAGE(S2:S37)</f>
        <v>234.71927713888888</v>
      </c>
      <c r="T39" s="63">
        <f t="shared" ref="T39:AD39" si="34">AVERAGE(T2:T37)</f>
        <v>206.04811811111108</v>
      </c>
      <c r="U39" s="63">
        <f t="shared" si="34"/>
        <v>176.20196666666669</v>
      </c>
      <c r="V39" s="63">
        <f t="shared" si="34"/>
        <v>96.467590861111105</v>
      </c>
      <c r="W39" s="63">
        <f t="shared" si="34"/>
        <v>100.66701347222222</v>
      </c>
      <c r="X39" s="63">
        <f t="shared" si="34"/>
        <v>83.81918305555557</v>
      </c>
      <c r="Y39" s="63">
        <f t="shared" si="34"/>
        <v>78.057453694444433</v>
      </c>
      <c r="Z39" s="63">
        <f t="shared" si="34"/>
        <v>57.820606361111103</v>
      </c>
      <c r="AA39" s="63">
        <f t="shared" si="34"/>
        <v>119.81839386111112</v>
      </c>
      <c r="AB39" s="63">
        <f t="shared" si="34"/>
        <v>126.33266136111115</v>
      </c>
      <c r="AC39" s="63">
        <f t="shared" si="34"/>
        <v>123.46804027777779</v>
      </c>
      <c r="AD39" s="63">
        <f t="shared" si="34"/>
        <v>171.70374077777774</v>
      </c>
      <c r="AE39" s="64">
        <f>MAX(S39:AD39)</f>
        <v>234.71927713888888</v>
      </c>
      <c r="AF39" s="64">
        <f>MIN(S39:AD39)</f>
        <v>57.820606361111103</v>
      </c>
      <c r="AG39" s="64">
        <f>AE39-AF39</f>
        <v>176.8986707777778</v>
      </c>
      <c r="AH39" s="65">
        <f>AG39/AF39</f>
        <v>3.0594399109718786</v>
      </c>
      <c r="AI39" s="64">
        <f>AVERAGE(S39:AD39)</f>
        <v>131.26033713657409</v>
      </c>
      <c r="AJ39" s="63">
        <f>MEDIAN(S39:AD39)</f>
        <v>121.64321706944446</v>
      </c>
      <c r="AK39" s="63">
        <f>_xlfn.STDEV.S(S39:AD39)</f>
        <v>54.597197702724799</v>
      </c>
      <c r="AL39" s="63">
        <f>SUM(S39:AD39)</f>
        <v>1575.1240456388891</v>
      </c>
    </row>
    <row r="40" spans="1:55" x14ac:dyDescent="0.25">
      <c r="R40" s="54" t="s">
        <v>542</v>
      </c>
      <c r="S40" s="63">
        <f>MAX(S2:S37)</f>
        <v>362.696302</v>
      </c>
      <c r="T40" s="63">
        <f t="shared" ref="T40:AD40" si="35">MAX(T2:T37)</f>
        <v>328.307413</v>
      </c>
      <c r="U40" s="63">
        <f t="shared" si="35"/>
        <v>310.15925900000002</v>
      </c>
      <c r="V40" s="63">
        <f t="shared" si="35"/>
        <v>151.06296599999999</v>
      </c>
      <c r="W40" s="63">
        <f t="shared" si="35"/>
        <v>123.62962899999999</v>
      </c>
      <c r="X40" s="63">
        <f t="shared" si="35"/>
        <v>105.725926</v>
      </c>
      <c r="Y40" s="63">
        <f t="shared" si="35"/>
        <v>103.66333400000001</v>
      </c>
      <c r="Z40" s="63">
        <f t="shared" si="35"/>
        <v>74.818517999999997</v>
      </c>
      <c r="AA40" s="63">
        <f t="shared" si="35"/>
        <v>163.58846399999999</v>
      </c>
      <c r="AB40" s="63">
        <f t="shared" si="35"/>
        <v>179.43704199999999</v>
      </c>
      <c r="AC40" s="63">
        <f t="shared" si="35"/>
        <v>173.953844</v>
      </c>
      <c r="AD40" s="63">
        <f t="shared" si="35"/>
        <v>240.677786</v>
      </c>
      <c r="AE40" s="64">
        <f>MAX(S40:AD40)</f>
        <v>362.696302</v>
      </c>
      <c r="AF40" s="64">
        <f>MIN(S40:AD40)</f>
        <v>74.818517999999997</v>
      </c>
      <c r="AG40" s="64">
        <f>AE40-AF40</f>
        <v>287.87778400000002</v>
      </c>
      <c r="AH40" s="65">
        <f>AG40/AF40</f>
        <v>3.8476809177107736</v>
      </c>
      <c r="AI40" s="64">
        <f>AVERAGE(S40:AD40)</f>
        <v>193.14337358333339</v>
      </c>
      <c r="AJ40" s="63">
        <f>MEDIAN(S40:AD40)</f>
        <v>168.771154</v>
      </c>
      <c r="AK40" s="63">
        <f>_xlfn.STDEV.S(S40:AD40)</f>
        <v>95.656357296852974</v>
      </c>
      <c r="AL40" s="63"/>
    </row>
    <row r="41" spans="1:55" x14ac:dyDescent="0.25">
      <c r="R41" s="54" t="s">
        <v>543</v>
      </c>
      <c r="S41" s="63">
        <f>MIN(S2:S37)</f>
        <v>177.41723999999999</v>
      </c>
      <c r="T41" s="63">
        <f t="shared" ref="T41:AD41" si="36">MIN(T2:T37)</f>
        <v>127.83666599999999</v>
      </c>
      <c r="U41" s="63">
        <f t="shared" si="36"/>
        <v>114.26333200000001</v>
      </c>
      <c r="V41" s="63">
        <f t="shared" si="36"/>
        <v>60.968966000000002</v>
      </c>
      <c r="W41" s="63">
        <f t="shared" si="36"/>
        <v>84.217241000000001</v>
      </c>
      <c r="X41" s="63">
        <f t="shared" si="36"/>
        <v>50.596296000000002</v>
      </c>
      <c r="Y41" s="63">
        <f t="shared" si="36"/>
        <v>51.077776999999998</v>
      </c>
      <c r="Z41" s="63">
        <f t="shared" si="36"/>
        <v>43.733333999999999</v>
      </c>
      <c r="AA41" s="63">
        <f t="shared" si="36"/>
        <v>91.255555999999999</v>
      </c>
      <c r="AB41" s="63">
        <f t="shared" si="36"/>
        <v>100.32222299999999</v>
      </c>
      <c r="AC41" s="63">
        <f t="shared" si="36"/>
        <v>93.1</v>
      </c>
      <c r="AD41" s="63">
        <f t="shared" si="36"/>
        <v>131.92999900000001</v>
      </c>
      <c r="AE41" s="64">
        <f>MAX(S41:AD41)</f>
        <v>177.41723999999999</v>
      </c>
      <c r="AF41" s="64">
        <f>MIN(S41:AD41)</f>
        <v>43.733333999999999</v>
      </c>
      <c r="AG41" s="64">
        <f>AE41-AF41</f>
        <v>133.68390599999998</v>
      </c>
      <c r="AH41" s="65">
        <f>AG41/AF41</f>
        <v>3.0567965845000518</v>
      </c>
      <c r="AI41" s="64">
        <f>AVERAGE(S41:AD41)</f>
        <v>93.893219166666668</v>
      </c>
      <c r="AJ41" s="63">
        <f>MEDIAN(S41:AD41)</f>
        <v>92.177777999999989</v>
      </c>
      <c r="AK41" s="63">
        <f>_xlfn.STDEV.S(S41:AD41)</f>
        <v>39.818345513284036</v>
      </c>
      <c r="AL41" s="63"/>
    </row>
    <row r="42" spans="1:55" x14ac:dyDescent="0.25">
      <c r="R42" s="54" t="s">
        <v>540</v>
      </c>
      <c r="S42" s="66">
        <f>$AI$39</f>
        <v>131.26033713657409</v>
      </c>
      <c r="T42" s="66">
        <f t="shared" ref="T42:AD42" si="37">$AI$39</f>
        <v>131.26033713657409</v>
      </c>
      <c r="U42" s="66">
        <f t="shared" si="37"/>
        <v>131.26033713657409</v>
      </c>
      <c r="V42" s="66">
        <f t="shared" si="37"/>
        <v>131.26033713657409</v>
      </c>
      <c r="W42" s="66">
        <f t="shared" si="37"/>
        <v>131.26033713657409</v>
      </c>
      <c r="X42" s="66">
        <f t="shared" si="37"/>
        <v>131.26033713657409</v>
      </c>
      <c r="Y42" s="66">
        <f t="shared" si="37"/>
        <v>131.26033713657409</v>
      </c>
      <c r="Z42" s="66">
        <f t="shared" si="37"/>
        <v>131.26033713657409</v>
      </c>
      <c r="AA42" s="66">
        <f t="shared" si="37"/>
        <v>131.26033713657409</v>
      </c>
      <c r="AB42" s="66">
        <f t="shared" si="37"/>
        <v>131.26033713657409</v>
      </c>
      <c r="AC42" s="66">
        <f t="shared" si="37"/>
        <v>131.26033713657409</v>
      </c>
      <c r="AD42" s="66">
        <f t="shared" si="37"/>
        <v>131.26033713657409</v>
      </c>
      <c r="AE42" s="64"/>
      <c r="AF42" s="64"/>
      <c r="AG42" s="64"/>
      <c r="AH42" s="65"/>
      <c r="AI42" s="64"/>
      <c r="AJ42" s="63"/>
      <c r="AK42" s="63"/>
      <c r="AL42" s="63"/>
    </row>
    <row r="43" spans="1:55" x14ac:dyDescent="0.25">
      <c r="R43" s="54" t="s">
        <v>544</v>
      </c>
      <c r="S43" s="66">
        <f>AVERAGE($S$39:$U$39,$AA$39:$AD$39)</f>
        <v>165.47031402777776</v>
      </c>
      <c r="T43" s="66">
        <f t="shared" ref="T43:AD43" si="38">AVERAGE($S$39:$U$39,$AA$39:$AD$39)</f>
        <v>165.47031402777776</v>
      </c>
      <c r="U43" s="66">
        <f t="shared" si="38"/>
        <v>165.47031402777776</v>
      </c>
      <c r="V43" s="66"/>
      <c r="W43" s="66"/>
      <c r="X43" s="66"/>
      <c r="Y43" s="66"/>
      <c r="Z43" s="66"/>
      <c r="AA43" s="66">
        <f t="shared" si="38"/>
        <v>165.47031402777776</v>
      </c>
      <c r="AB43" s="66">
        <f t="shared" si="38"/>
        <v>165.47031402777776</v>
      </c>
      <c r="AC43" s="66">
        <f t="shared" si="38"/>
        <v>165.47031402777776</v>
      </c>
      <c r="AD43" s="66">
        <f t="shared" si="38"/>
        <v>165.47031402777776</v>
      </c>
      <c r="AE43" s="64"/>
      <c r="AF43" s="64"/>
      <c r="AG43" s="64"/>
      <c r="AH43" s="65"/>
      <c r="AI43" s="64"/>
      <c r="AJ43" s="63"/>
      <c r="AK43" s="63"/>
      <c r="AL43" s="63"/>
    </row>
    <row r="44" spans="1:55" x14ac:dyDescent="0.25">
      <c r="R44" s="54" t="s">
        <v>545</v>
      </c>
      <c r="S44" s="66"/>
      <c r="T44" s="66"/>
      <c r="U44" s="66"/>
      <c r="V44" s="66">
        <f>AVERAGE($V$39:$Z$39)</f>
        <v>83.366369488888878</v>
      </c>
      <c r="W44" s="66">
        <f>AVERAGE($V$39:$Z$39)</f>
        <v>83.366369488888878</v>
      </c>
      <c r="X44" s="66">
        <f>AVERAGE($V$39:$Z$39)</f>
        <v>83.366369488888878</v>
      </c>
      <c r="Y44" s="66">
        <f>AVERAGE($V$39:$Z$39)</f>
        <v>83.366369488888878</v>
      </c>
      <c r="Z44" s="66">
        <f>AVERAGE($V$39:$Z$39)</f>
        <v>83.366369488888878</v>
      </c>
      <c r="AA44" s="66"/>
      <c r="AB44" s="66"/>
      <c r="AC44" s="66"/>
      <c r="AD44" s="66"/>
      <c r="AE44" s="64"/>
      <c r="AF44" s="64"/>
      <c r="AG44" s="64"/>
      <c r="AH44" s="65"/>
      <c r="AI44" s="64"/>
      <c r="AJ44" s="63"/>
      <c r="AK44" s="63"/>
      <c r="AL44" s="63"/>
    </row>
    <row r="45" spans="1:55" x14ac:dyDescent="0.25">
      <c r="R45" s="55" t="s">
        <v>522</v>
      </c>
      <c r="S45" s="64">
        <f>MEDIAN(S2:S37)</f>
        <v>237.34074099999998</v>
      </c>
      <c r="T45" s="64">
        <f t="shared" ref="T45:AD45" si="39">MEDIAN(T2:T37)</f>
        <v>210.99970350000001</v>
      </c>
      <c r="U45" s="64">
        <f t="shared" si="39"/>
        <v>182.20000149999998</v>
      </c>
      <c r="V45" s="64">
        <f t="shared" si="39"/>
        <v>97.020371499999996</v>
      </c>
      <c r="W45" s="64">
        <f t="shared" si="39"/>
        <v>101.3674065</v>
      </c>
      <c r="X45" s="64">
        <f t="shared" si="39"/>
        <v>83.455555500000003</v>
      </c>
      <c r="Y45" s="64">
        <f t="shared" si="39"/>
        <v>74.733076499999996</v>
      </c>
      <c r="Z45" s="64">
        <f t="shared" si="39"/>
        <v>56.940000499999996</v>
      </c>
      <c r="AA45" s="64">
        <f t="shared" si="39"/>
        <v>117.064813</v>
      </c>
      <c r="AB45" s="64">
        <f t="shared" si="39"/>
        <v>121.04407549999999</v>
      </c>
      <c r="AC45" s="64">
        <f t="shared" si="39"/>
        <v>122.9418525</v>
      </c>
      <c r="AD45" s="64">
        <f t="shared" si="39"/>
        <v>165.7277775</v>
      </c>
      <c r="AE45" s="64">
        <f>MAX(S45:AD45)</f>
        <v>237.34074099999998</v>
      </c>
      <c r="AF45" s="64">
        <f>MIN(S45:AD45)</f>
        <v>56.940000499999996</v>
      </c>
      <c r="AG45" s="64">
        <f>AE45-AF45</f>
        <v>180.40074049999998</v>
      </c>
      <c r="AH45" s="65">
        <f>AG45/AF45</f>
        <v>3.1682602549327337</v>
      </c>
      <c r="AI45" s="64">
        <f>AVERAGE(S45:AD45)</f>
        <v>130.90294791666665</v>
      </c>
      <c r="AJ45" s="63">
        <f>MEDIAN(S45:AD45)</f>
        <v>119.05444424999999</v>
      </c>
      <c r="AK45" s="63">
        <f>_xlfn.STDEV.S(S45:AD45)</f>
        <v>56.276852322709914</v>
      </c>
      <c r="AL45" s="63"/>
    </row>
    <row r="46" spans="1:55" x14ac:dyDescent="0.25">
      <c r="R46" s="54" t="s">
        <v>523</v>
      </c>
      <c r="S46" s="63">
        <f>_xlfn.STDEV.S(S2:S37)</f>
        <v>37.916810980620056</v>
      </c>
      <c r="T46" s="63">
        <f t="shared" ref="T46:AD46" si="40">_xlfn.STDEV.S(T2:T37)</f>
        <v>48.294546642717506</v>
      </c>
      <c r="U46" s="63">
        <f t="shared" si="40"/>
        <v>47.216949569192984</v>
      </c>
      <c r="V46" s="63">
        <f t="shared" si="40"/>
        <v>21.291775757191871</v>
      </c>
      <c r="W46" s="63">
        <f t="shared" si="40"/>
        <v>10.216301752854189</v>
      </c>
      <c r="X46" s="63">
        <f t="shared" si="40"/>
        <v>9.747949780358832</v>
      </c>
      <c r="Y46" s="63">
        <f t="shared" si="40"/>
        <v>13.384065564619325</v>
      </c>
      <c r="Z46" s="63">
        <f t="shared" si="40"/>
        <v>6.9936731428786461</v>
      </c>
      <c r="AA46" s="63">
        <f t="shared" si="40"/>
        <v>16.313727698140664</v>
      </c>
      <c r="AB46" s="63">
        <f t="shared" si="40"/>
        <v>18.41786977857555</v>
      </c>
      <c r="AC46" s="63">
        <f t="shared" si="40"/>
        <v>18.874700009382067</v>
      </c>
      <c r="AD46" s="63">
        <f t="shared" si="40"/>
        <v>26.48799767943018</v>
      </c>
      <c r="AE46" s="64"/>
      <c r="AF46" s="64"/>
      <c r="AG46" s="64"/>
      <c r="AH46" s="65"/>
      <c r="AI46" s="64"/>
      <c r="AJ46" s="63"/>
      <c r="AK46" s="63"/>
      <c r="AL46" s="63"/>
    </row>
    <row r="47" spans="1:55" x14ac:dyDescent="0.25">
      <c r="R47" s="54" t="s">
        <v>526</v>
      </c>
      <c r="S47" s="63">
        <f>S40-S41</f>
        <v>185.27906200000001</v>
      </c>
      <c r="T47" s="63">
        <f>T40-T41</f>
        <v>200.47074700000002</v>
      </c>
      <c r="U47" s="63">
        <f t="shared" ref="U47:AD47" si="41">U40-U41</f>
        <v>195.89592700000003</v>
      </c>
      <c r="V47" s="63">
        <f t="shared" si="41"/>
        <v>90.093999999999994</v>
      </c>
      <c r="W47" s="63">
        <f t="shared" si="41"/>
        <v>39.412387999999993</v>
      </c>
      <c r="X47" s="63">
        <f t="shared" si="41"/>
        <v>55.129629999999999</v>
      </c>
      <c r="Y47" s="63">
        <f t="shared" si="41"/>
        <v>52.585557000000009</v>
      </c>
      <c r="Z47" s="63">
        <f t="shared" si="41"/>
        <v>31.085183999999998</v>
      </c>
      <c r="AA47" s="63">
        <f t="shared" si="41"/>
        <v>72.332907999999989</v>
      </c>
      <c r="AB47" s="63">
        <f>AB40-AB41</f>
        <v>79.114818999999997</v>
      </c>
      <c r="AC47" s="63">
        <f t="shared" si="41"/>
        <v>80.853844000000009</v>
      </c>
      <c r="AD47" s="63">
        <f t="shared" si="41"/>
        <v>108.74778699999999</v>
      </c>
      <c r="AE47" s="64">
        <f>MAX(S47:AD47)</f>
        <v>200.47074700000002</v>
      </c>
      <c r="AF47" s="64">
        <f>MIN(S47:AD47)</f>
        <v>31.085183999999998</v>
      </c>
      <c r="AG47" s="64">
        <f>AE47-AF47</f>
        <v>169.38556300000002</v>
      </c>
      <c r="AH47" s="65">
        <f>AG47/AF47</f>
        <v>5.4490770587042379</v>
      </c>
      <c r="AI47" s="64">
        <f>AVERAGE(S47:AD47)</f>
        <v>99.25015441666666</v>
      </c>
      <c r="AJ47" s="63">
        <f>MEDIAN(S47:AD47)</f>
        <v>79.984331499999996</v>
      </c>
      <c r="AK47" s="63">
        <f>_xlfn.STDEV.S(S47:AD47)</f>
        <v>61.036984154890234</v>
      </c>
      <c r="AL47" s="63"/>
    </row>
    <row r="48" spans="1:55" x14ac:dyDescent="0.25">
      <c r="R48" s="54" t="s">
        <v>527</v>
      </c>
      <c r="S48" s="67">
        <f>S47/S41</f>
        <v>1.0443126158427445</v>
      </c>
      <c r="T48" s="67">
        <f t="shared" ref="T48:AD48" si="42">T47/T41</f>
        <v>1.5681787805698877</v>
      </c>
      <c r="U48" s="67">
        <f t="shared" si="42"/>
        <v>1.7144251228381824</v>
      </c>
      <c r="V48" s="67">
        <f t="shared" si="42"/>
        <v>1.4777026069295647</v>
      </c>
      <c r="W48" s="67">
        <f t="shared" si="42"/>
        <v>0.46798479185514985</v>
      </c>
      <c r="X48" s="67">
        <f t="shared" si="42"/>
        <v>1.0895981397531549</v>
      </c>
      <c r="Y48" s="67">
        <f t="shared" si="42"/>
        <v>1.0295192956420169</v>
      </c>
      <c r="Z48" s="67">
        <f t="shared" si="42"/>
        <v>0.71078925745748078</v>
      </c>
      <c r="AA48" s="67">
        <f t="shared" si="42"/>
        <v>0.79264114066654734</v>
      </c>
      <c r="AB48" s="67">
        <f t="shared" si="42"/>
        <v>0.7886071164910291</v>
      </c>
      <c r="AC48" s="67">
        <f t="shared" si="42"/>
        <v>0.86846234156820634</v>
      </c>
      <c r="AD48" s="67">
        <f t="shared" si="42"/>
        <v>0.82428399775853844</v>
      </c>
      <c r="AE48" s="64"/>
      <c r="AF48" s="64"/>
      <c r="AG48" s="64"/>
      <c r="AH48" s="65"/>
      <c r="AI48" s="64"/>
      <c r="AJ48" s="63"/>
      <c r="AK48" s="63"/>
      <c r="AL48" s="63"/>
    </row>
    <row r="55" spans="1:1" x14ac:dyDescent="0.25">
      <c r="A55" t="s">
        <v>583</v>
      </c>
    </row>
    <row r="78" spans="1:1" x14ac:dyDescent="0.25">
      <c r="A78" t="s">
        <v>584</v>
      </c>
    </row>
    <row r="99" spans="1:1" x14ac:dyDescent="0.25">
      <c r="A99" s="68" t="s">
        <v>585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6"/>
  <sheetViews>
    <sheetView topLeftCell="A22" zoomScale="80" zoomScaleNormal="80" workbookViewId="0">
      <selection activeCell="H34" sqref="H34"/>
    </sheetView>
  </sheetViews>
  <sheetFormatPr defaultRowHeight="15" x14ac:dyDescent="0.25"/>
  <cols>
    <col min="3" max="3" width="15.140625" customWidth="1"/>
    <col min="5" max="5" width="37.85546875" customWidth="1"/>
    <col min="6" max="6" width="14.28515625" customWidth="1"/>
    <col min="7" max="7" width="14.5703125" customWidth="1"/>
    <col min="8" max="8" width="15.28515625" customWidth="1"/>
    <col min="9" max="9" width="40.5703125" customWidth="1"/>
    <col min="13" max="13" width="24.7109375" customWidth="1"/>
    <col min="14" max="14" width="11.5703125" customWidth="1"/>
    <col min="15" max="15" width="20.140625" customWidth="1"/>
    <col min="16" max="16" width="34.42578125" customWidth="1"/>
    <col min="17" max="17" width="33.7109375" customWidth="1"/>
    <col min="18" max="18" width="30.85546875" customWidth="1"/>
    <col min="50" max="50" width="16.42578125" customWidth="1"/>
    <col min="51" max="51" width="15.5703125" customWidth="1"/>
    <col min="52" max="52" width="11.85546875" customWidth="1"/>
  </cols>
  <sheetData>
    <row r="1" spans="1:55" x14ac:dyDescent="0.25">
      <c r="A1" s="44" t="s">
        <v>493</v>
      </c>
      <c r="B1" s="44" t="s">
        <v>495</v>
      </c>
      <c r="C1" s="45" t="s">
        <v>494</v>
      </c>
      <c r="D1" s="45" t="s">
        <v>492</v>
      </c>
      <c r="E1" s="46" t="s">
        <v>485</v>
      </c>
      <c r="F1" s="46" t="s">
        <v>486</v>
      </c>
      <c r="G1" s="47" t="s">
        <v>496</v>
      </c>
      <c r="H1" s="47" t="s">
        <v>497</v>
      </c>
      <c r="I1" s="46" t="s">
        <v>487</v>
      </c>
      <c r="J1" s="47" t="s">
        <v>498</v>
      </c>
      <c r="K1" s="47" t="s">
        <v>499</v>
      </c>
      <c r="L1" s="46" t="s">
        <v>488</v>
      </c>
      <c r="M1" s="46" t="s">
        <v>500</v>
      </c>
      <c r="N1" s="47" t="s">
        <v>501</v>
      </c>
      <c r="O1" s="46" t="s">
        <v>489</v>
      </c>
      <c r="P1" s="46" t="s">
        <v>490</v>
      </c>
      <c r="Q1" s="46" t="s">
        <v>491</v>
      </c>
      <c r="R1" s="47" t="s">
        <v>502</v>
      </c>
      <c r="S1" s="47" t="s">
        <v>503</v>
      </c>
      <c r="T1" s="47" t="s">
        <v>504</v>
      </c>
      <c r="U1" s="47" t="s">
        <v>505</v>
      </c>
      <c r="V1" s="47" t="s">
        <v>506</v>
      </c>
      <c r="W1" s="47" t="s">
        <v>507</v>
      </c>
      <c r="X1" s="47" t="s">
        <v>508</v>
      </c>
      <c r="Y1" s="47" t="s">
        <v>509</v>
      </c>
      <c r="Z1" s="47" t="s">
        <v>510</v>
      </c>
      <c r="AA1" s="47" t="s">
        <v>511</v>
      </c>
      <c r="AB1" s="47" t="s">
        <v>512</v>
      </c>
      <c r="AC1" s="47" t="s">
        <v>513</v>
      </c>
      <c r="AD1" s="47" t="s">
        <v>514</v>
      </c>
      <c r="AE1" s="47" t="s">
        <v>515</v>
      </c>
      <c r="AF1" s="47" t="s">
        <v>516</v>
      </c>
      <c r="AG1" s="47" t="s">
        <v>517</v>
      </c>
      <c r="AH1" s="47" t="s">
        <v>518</v>
      </c>
      <c r="AI1" s="47" t="s">
        <v>519</v>
      </c>
      <c r="AM1" s="1" t="s">
        <v>548</v>
      </c>
      <c r="AN1" s="1" t="s">
        <v>549</v>
      </c>
      <c r="AO1" s="1" t="s">
        <v>550</v>
      </c>
      <c r="AQ1" s="1" t="s">
        <v>551</v>
      </c>
      <c r="AR1" s="1" t="s">
        <v>552</v>
      </c>
      <c r="AS1" s="1" t="s">
        <v>553</v>
      </c>
      <c r="AU1" s="1" t="s">
        <v>548</v>
      </c>
      <c r="AV1" s="1" t="s">
        <v>549</v>
      </c>
      <c r="AW1" s="1" t="s">
        <v>554</v>
      </c>
      <c r="AX1" s="70" t="s">
        <v>557</v>
      </c>
      <c r="AY1" s="70" t="s">
        <v>556</v>
      </c>
      <c r="BA1" s="1" t="s">
        <v>551</v>
      </c>
      <c r="BB1" s="1" t="s">
        <v>552</v>
      </c>
      <c r="BC1" s="1" t="s">
        <v>554</v>
      </c>
    </row>
    <row r="2" spans="1:55" x14ac:dyDescent="0.25">
      <c r="A2" s="22">
        <v>14</v>
      </c>
      <c r="B2" s="23" t="s">
        <v>0</v>
      </c>
      <c r="C2" s="22">
        <v>13</v>
      </c>
      <c r="D2" s="22">
        <v>2548042</v>
      </c>
      <c r="E2" s="23" t="s">
        <v>254</v>
      </c>
      <c r="F2" s="23" t="s">
        <v>79</v>
      </c>
      <c r="G2" s="22">
        <v>-48.217131999999999</v>
      </c>
      <c r="H2" s="22">
        <v>-25.083549000000001</v>
      </c>
      <c r="I2" s="23" t="s">
        <v>255</v>
      </c>
      <c r="J2" s="22">
        <v>8</v>
      </c>
      <c r="K2" s="22">
        <v>82</v>
      </c>
      <c r="L2" s="23" t="s">
        <v>200</v>
      </c>
      <c r="M2" s="23" t="s">
        <v>256</v>
      </c>
      <c r="N2" s="22">
        <v>213</v>
      </c>
      <c r="O2" s="23" t="s">
        <v>6</v>
      </c>
      <c r="P2" s="23" t="s">
        <v>7</v>
      </c>
      <c r="Q2" s="23" t="s">
        <v>8</v>
      </c>
      <c r="R2" s="22">
        <v>30</v>
      </c>
      <c r="S2" s="22">
        <v>388.376668</v>
      </c>
      <c r="T2" s="22">
        <v>379.98999900000001</v>
      </c>
      <c r="U2" s="22">
        <v>331.737932</v>
      </c>
      <c r="V2" s="22">
        <v>230.50344699999999</v>
      </c>
      <c r="W2" s="22">
        <v>160.46551600000001</v>
      </c>
      <c r="X2" s="22">
        <v>131.16896499999999</v>
      </c>
      <c r="Y2" s="22">
        <v>137.75517199999999</v>
      </c>
      <c r="Z2" s="22">
        <v>92.23</v>
      </c>
      <c r="AA2" s="22">
        <v>194.223333</v>
      </c>
      <c r="AB2" s="22">
        <v>203.1</v>
      </c>
      <c r="AC2" s="22">
        <v>188.39654999999999</v>
      </c>
      <c r="AD2" s="22">
        <v>263.63666699999999</v>
      </c>
      <c r="AE2" s="22">
        <v>2701.5842499999999</v>
      </c>
      <c r="AF2" s="22">
        <v>1100.104599</v>
      </c>
      <c r="AG2" s="22">
        <v>522.13792899999999</v>
      </c>
      <c r="AH2" s="22">
        <v>424.208505</v>
      </c>
      <c r="AI2" s="22">
        <v>655.13321800000006</v>
      </c>
      <c r="AM2" s="61">
        <f t="shared" ref="AM2:AM7" si="0">ABS(H2)</f>
        <v>25.083549000000001</v>
      </c>
      <c r="AN2" s="61">
        <f t="shared" ref="AN2:AN7" si="1">ABS(G2)</f>
        <v>48.217131999999999</v>
      </c>
      <c r="AO2" s="61">
        <f t="shared" ref="AO2:AO7" si="2">N2</f>
        <v>213</v>
      </c>
      <c r="AQ2" s="62">
        <f t="shared" ref="AQ2:AQ7" si="3">LN(AM2)</f>
        <v>3.2222122129305575</v>
      </c>
      <c r="AR2" s="62">
        <f t="shared" ref="AR2:AS7" si="4">LN(AN2)</f>
        <v>3.8757143935889027</v>
      </c>
      <c r="AS2" s="62">
        <f t="shared" si="4"/>
        <v>5.3612921657094255</v>
      </c>
      <c r="AU2" s="61">
        <f>AM2</f>
        <v>25.083549000000001</v>
      </c>
      <c r="AV2" s="61">
        <f>AN2</f>
        <v>48.217131999999999</v>
      </c>
      <c r="AW2" s="61">
        <v>234</v>
      </c>
      <c r="AX2" s="71">
        <f t="shared" ref="AX2:AX7" si="5">ABS(AO2-AW2)</f>
        <v>21</v>
      </c>
      <c r="AY2" s="72">
        <f t="shared" ref="AY2:AY7" si="6">ABS((AX2/AO2))</f>
        <v>9.8591549295774641E-2</v>
      </c>
      <c r="BA2" s="62">
        <f t="shared" ref="BA2:BA7" si="7">LN(AU2)</f>
        <v>3.2222122129305575</v>
      </c>
      <c r="BB2" s="62">
        <f t="shared" ref="BB2:BC7" si="8">LN(AV2)</f>
        <v>3.8757143935889027</v>
      </c>
      <c r="BC2" s="62">
        <f t="shared" si="8"/>
        <v>5.4553211153577017</v>
      </c>
    </row>
    <row r="3" spans="1:55" x14ac:dyDescent="0.25">
      <c r="A3" s="22">
        <v>34</v>
      </c>
      <c r="B3" s="23" t="s">
        <v>0</v>
      </c>
      <c r="C3" s="22">
        <v>33</v>
      </c>
      <c r="D3" s="22">
        <v>2649012</v>
      </c>
      <c r="E3" s="23" t="s">
        <v>257</v>
      </c>
      <c r="F3" s="23" t="s">
        <v>2</v>
      </c>
      <c r="G3" s="22">
        <v>-49.087978</v>
      </c>
      <c r="H3" s="22">
        <v>-26.494941000000001</v>
      </c>
      <c r="I3" s="23" t="s">
        <v>255</v>
      </c>
      <c r="J3" s="22">
        <v>8</v>
      </c>
      <c r="K3" s="22">
        <v>82</v>
      </c>
      <c r="L3" s="23" t="s">
        <v>4</v>
      </c>
      <c r="M3" s="23" t="s">
        <v>258</v>
      </c>
      <c r="N3" s="22">
        <v>29</v>
      </c>
      <c r="O3" s="23" t="s">
        <v>6</v>
      </c>
      <c r="P3" s="23" t="s">
        <v>7</v>
      </c>
      <c r="Q3" s="23" t="s">
        <v>8</v>
      </c>
      <c r="R3" s="22">
        <v>30</v>
      </c>
      <c r="S3" s="22">
        <v>255.63999899999999</v>
      </c>
      <c r="T3" s="22">
        <v>244.533333</v>
      </c>
      <c r="U3" s="22">
        <v>185.23666800000001</v>
      </c>
      <c r="V3" s="22">
        <v>113.113333</v>
      </c>
      <c r="W3" s="22">
        <v>119.956665</v>
      </c>
      <c r="X3" s="22">
        <v>99.629998999999998</v>
      </c>
      <c r="Y3" s="22">
        <v>125.36</v>
      </c>
      <c r="Z3" s="22">
        <v>101.733333</v>
      </c>
      <c r="AA3" s="22">
        <v>160.163332</v>
      </c>
      <c r="AB3" s="22">
        <v>178.63000099999999</v>
      </c>
      <c r="AC3" s="22">
        <v>153.63333499999999</v>
      </c>
      <c r="AD3" s="22">
        <v>191.02333300000001</v>
      </c>
      <c r="AE3" s="22">
        <v>1928.6533320000001</v>
      </c>
      <c r="AF3" s="22">
        <v>685.40999899999997</v>
      </c>
      <c r="AG3" s="22">
        <v>332.699997</v>
      </c>
      <c r="AH3" s="22">
        <v>387.256666</v>
      </c>
      <c r="AI3" s="22">
        <v>523.28666899999996</v>
      </c>
      <c r="AM3" s="61">
        <f t="shared" si="0"/>
        <v>26.494941000000001</v>
      </c>
      <c r="AN3" s="61">
        <f t="shared" si="1"/>
        <v>49.087978</v>
      </c>
      <c r="AO3" s="61">
        <f t="shared" si="2"/>
        <v>29</v>
      </c>
      <c r="AQ3" s="62">
        <f t="shared" si="3"/>
        <v>3.2769538091069941</v>
      </c>
      <c r="AR3" s="62">
        <f t="shared" si="4"/>
        <v>3.8936141575699841</v>
      </c>
      <c r="AS3" s="62">
        <f t="shared" si="4"/>
        <v>3.3672958299864741</v>
      </c>
      <c r="AU3" s="61">
        <f t="shared" ref="AU3:AV7" si="9">AM3</f>
        <v>26.494941000000001</v>
      </c>
      <c r="AV3" s="61">
        <f t="shared" si="9"/>
        <v>49.087978</v>
      </c>
      <c r="AW3" s="61">
        <v>31</v>
      </c>
      <c r="AX3" s="71">
        <f t="shared" si="5"/>
        <v>2</v>
      </c>
      <c r="AY3" s="72">
        <f t="shared" si="6"/>
        <v>6.8965517241379309E-2</v>
      </c>
      <c r="BA3" s="62">
        <f t="shared" si="7"/>
        <v>3.2769538091069941</v>
      </c>
      <c r="BB3" s="62">
        <f t="shared" si="8"/>
        <v>3.8936141575699841</v>
      </c>
      <c r="BC3" s="62">
        <f t="shared" si="8"/>
        <v>3.4339872044851463</v>
      </c>
    </row>
    <row r="4" spans="1:55" x14ac:dyDescent="0.25">
      <c r="A4" s="22">
        <v>35</v>
      </c>
      <c r="B4" s="23" t="s">
        <v>0</v>
      </c>
      <c r="C4" s="22">
        <v>34</v>
      </c>
      <c r="D4" s="22">
        <v>2649013</v>
      </c>
      <c r="E4" s="23" t="s">
        <v>259</v>
      </c>
      <c r="F4" s="23" t="s">
        <v>2</v>
      </c>
      <c r="G4" s="22">
        <v>-49.29298</v>
      </c>
      <c r="H4" s="22">
        <v>-26.424384</v>
      </c>
      <c r="I4" s="23" t="s">
        <v>255</v>
      </c>
      <c r="J4" s="22">
        <v>8</v>
      </c>
      <c r="K4" s="22">
        <v>82</v>
      </c>
      <c r="L4" s="23" t="s">
        <v>4</v>
      </c>
      <c r="M4" s="23" t="s">
        <v>260</v>
      </c>
      <c r="N4" s="22">
        <v>104</v>
      </c>
      <c r="O4" s="23" t="s">
        <v>6</v>
      </c>
      <c r="P4" s="23" t="s">
        <v>7</v>
      </c>
      <c r="Q4" s="23" t="s">
        <v>8</v>
      </c>
      <c r="R4" s="22">
        <v>30</v>
      </c>
      <c r="S4" s="22">
        <v>256.61000100000001</v>
      </c>
      <c r="T4" s="22">
        <v>215.150002</v>
      </c>
      <c r="U4" s="22">
        <v>182.67666600000001</v>
      </c>
      <c r="V4" s="22">
        <v>107.463334</v>
      </c>
      <c r="W4" s="22">
        <v>118.81</v>
      </c>
      <c r="X4" s="22">
        <v>105.296666</v>
      </c>
      <c r="Y4" s="22">
        <v>142.46</v>
      </c>
      <c r="Z4" s="22">
        <v>109.156666</v>
      </c>
      <c r="AA4" s="22">
        <v>171.65</v>
      </c>
      <c r="AB4" s="22">
        <v>182.096667</v>
      </c>
      <c r="AC4" s="22">
        <v>152.68</v>
      </c>
      <c r="AD4" s="22">
        <v>194.41666699999999</v>
      </c>
      <c r="AE4" s="22">
        <v>1938.466668</v>
      </c>
      <c r="AF4" s="22">
        <v>654.43666800000005</v>
      </c>
      <c r="AG4" s="22">
        <v>331.569999</v>
      </c>
      <c r="AH4" s="22">
        <v>423.26666699999998</v>
      </c>
      <c r="AI4" s="22">
        <v>529.19333400000005</v>
      </c>
      <c r="AM4" s="61">
        <f t="shared" si="0"/>
        <v>26.424384</v>
      </c>
      <c r="AN4" s="61">
        <f t="shared" si="1"/>
        <v>49.29298</v>
      </c>
      <c r="AO4" s="61">
        <f t="shared" si="2"/>
        <v>104</v>
      </c>
      <c r="AQ4" s="62">
        <f t="shared" si="3"/>
        <v>3.2742872202263116</v>
      </c>
      <c r="AR4" s="62">
        <f t="shared" si="4"/>
        <v>3.8977816774005984</v>
      </c>
      <c r="AS4" s="62">
        <f t="shared" si="4"/>
        <v>4.6443908991413725</v>
      </c>
      <c r="AU4" s="61">
        <f t="shared" si="9"/>
        <v>26.424384</v>
      </c>
      <c r="AV4" s="61">
        <f t="shared" si="9"/>
        <v>49.29298</v>
      </c>
      <c r="AW4" s="61">
        <v>126</v>
      </c>
      <c r="AX4" s="71">
        <f t="shared" si="5"/>
        <v>22</v>
      </c>
      <c r="AY4" s="75">
        <f t="shared" si="6"/>
        <v>0.21153846153846154</v>
      </c>
      <c r="BA4" s="62">
        <f t="shared" si="7"/>
        <v>3.2742872202263116</v>
      </c>
      <c r="BB4" s="62">
        <f t="shared" si="8"/>
        <v>3.8977816774005984</v>
      </c>
      <c r="BC4" s="62">
        <f t="shared" si="8"/>
        <v>4.836281906951478</v>
      </c>
    </row>
    <row r="5" spans="1:55" x14ac:dyDescent="0.25">
      <c r="A5" s="22">
        <v>18</v>
      </c>
      <c r="B5" s="23" t="s">
        <v>0</v>
      </c>
      <c r="C5" s="22">
        <v>17</v>
      </c>
      <c r="D5" s="22">
        <v>2548068</v>
      </c>
      <c r="E5" s="23" t="s">
        <v>261</v>
      </c>
      <c r="F5" s="23" t="s">
        <v>79</v>
      </c>
      <c r="G5" s="22">
        <v>-48.767138000000003</v>
      </c>
      <c r="H5" s="22">
        <v>-25.433827000000001</v>
      </c>
      <c r="I5" s="23" t="s">
        <v>255</v>
      </c>
      <c r="J5" s="22">
        <v>8</v>
      </c>
      <c r="K5" s="22">
        <v>82</v>
      </c>
      <c r="L5" s="23" t="s">
        <v>200</v>
      </c>
      <c r="M5" s="23" t="s">
        <v>262</v>
      </c>
      <c r="N5" s="22">
        <v>11</v>
      </c>
      <c r="O5" s="23" t="s">
        <v>6</v>
      </c>
      <c r="P5" s="23" t="s">
        <v>7</v>
      </c>
      <c r="Q5" s="23" t="s">
        <v>8</v>
      </c>
      <c r="R5" s="22">
        <v>30</v>
      </c>
      <c r="S5" s="22">
        <v>325.52666599999998</v>
      </c>
      <c r="T5" s="22">
        <v>288.27999799999998</v>
      </c>
      <c r="U5" s="22">
        <v>245.870001</v>
      </c>
      <c r="V5" s="22">
        <v>128.25</v>
      </c>
      <c r="W5" s="22">
        <v>111.216666</v>
      </c>
      <c r="X5" s="22">
        <v>86.306667000000004</v>
      </c>
      <c r="Y5" s="22">
        <v>110.216666</v>
      </c>
      <c r="Z5" s="22">
        <v>77.8</v>
      </c>
      <c r="AA5" s="22">
        <v>162.74000100000001</v>
      </c>
      <c r="AB5" s="22">
        <v>164.28999899999999</v>
      </c>
      <c r="AC5" s="22">
        <v>177.91999899999999</v>
      </c>
      <c r="AD5" s="22">
        <v>220.91999899999999</v>
      </c>
      <c r="AE5" s="22">
        <v>2099.3366620000002</v>
      </c>
      <c r="AF5" s="22">
        <v>859.67666499999996</v>
      </c>
      <c r="AG5" s="22">
        <v>325.77333199999998</v>
      </c>
      <c r="AH5" s="22">
        <v>350.75666699999999</v>
      </c>
      <c r="AI5" s="22">
        <v>563.129998</v>
      </c>
      <c r="AM5" s="61">
        <f t="shared" si="0"/>
        <v>25.433827000000001</v>
      </c>
      <c r="AN5" s="61">
        <f t="shared" si="1"/>
        <v>48.767138000000003</v>
      </c>
      <c r="AO5" s="61">
        <f t="shared" si="2"/>
        <v>11</v>
      </c>
      <c r="AQ5" s="62">
        <f t="shared" si="3"/>
        <v>3.2360800596567305</v>
      </c>
      <c r="AR5" s="62">
        <f t="shared" si="4"/>
        <v>3.8870566843830328</v>
      </c>
      <c r="AS5" s="62">
        <f t="shared" si="4"/>
        <v>2.3978952727983707</v>
      </c>
      <c r="AU5" s="61">
        <f t="shared" si="9"/>
        <v>25.433827000000001</v>
      </c>
      <c r="AV5" s="61">
        <f t="shared" si="9"/>
        <v>48.767138000000003</v>
      </c>
      <c r="AW5" s="61">
        <v>28</v>
      </c>
      <c r="AX5" s="71">
        <f t="shared" si="5"/>
        <v>17</v>
      </c>
      <c r="AY5" s="75">
        <f t="shared" si="6"/>
        <v>1.5454545454545454</v>
      </c>
      <c r="BA5" s="62">
        <f t="shared" si="7"/>
        <v>3.2360800596567305</v>
      </c>
      <c r="BB5" s="62">
        <f t="shared" si="8"/>
        <v>3.8870566843830328</v>
      </c>
      <c r="BC5" s="62">
        <f t="shared" si="8"/>
        <v>3.3322045101752038</v>
      </c>
    </row>
    <row r="6" spans="1:55" x14ac:dyDescent="0.25">
      <c r="A6" s="22">
        <v>12</v>
      </c>
      <c r="B6" s="23" t="s">
        <v>0</v>
      </c>
      <c r="C6" s="22">
        <v>11</v>
      </c>
      <c r="D6" s="22">
        <v>2548003</v>
      </c>
      <c r="E6" s="23" t="s">
        <v>263</v>
      </c>
      <c r="F6" s="23" t="s">
        <v>2</v>
      </c>
      <c r="G6" s="22">
        <v>-48.75047</v>
      </c>
      <c r="H6" s="22">
        <v>-25.233826000000001</v>
      </c>
      <c r="I6" s="23" t="s">
        <v>255</v>
      </c>
      <c r="J6" s="22">
        <v>8</v>
      </c>
      <c r="K6" s="22">
        <v>82</v>
      </c>
      <c r="L6" s="23" t="s">
        <v>200</v>
      </c>
      <c r="M6" s="23" t="s">
        <v>262</v>
      </c>
      <c r="N6" s="22">
        <v>62</v>
      </c>
      <c r="O6" s="23" t="s">
        <v>6</v>
      </c>
      <c r="P6" s="23" t="s">
        <v>7</v>
      </c>
      <c r="Q6" s="23" t="s">
        <v>8</v>
      </c>
      <c r="R6" s="22">
        <v>29</v>
      </c>
      <c r="S6" s="22">
        <v>368.496668</v>
      </c>
      <c r="T6" s="22">
        <v>336.88</v>
      </c>
      <c r="U6" s="22">
        <v>304.75</v>
      </c>
      <c r="V6" s="22">
        <v>161.77333300000001</v>
      </c>
      <c r="W6" s="22">
        <v>132.248276</v>
      </c>
      <c r="X6" s="22">
        <v>110.103448</v>
      </c>
      <c r="Y6" s="22">
        <v>115.620689</v>
      </c>
      <c r="Z6" s="22">
        <v>98.589656000000005</v>
      </c>
      <c r="AA6" s="22">
        <v>182.206896</v>
      </c>
      <c r="AB6" s="22">
        <v>205.62413799999999</v>
      </c>
      <c r="AC6" s="22">
        <v>234.92068699999999</v>
      </c>
      <c r="AD6" s="22">
        <v>292.50345099999998</v>
      </c>
      <c r="AE6" s="22">
        <v>2543.7172430000001</v>
      </c>
      <c r="AF6" s="22">
        <v>1010.126668</v>
      </c>
      <c r="AG6" s="22">
        <v>404.12505700000003</v>
      </c>
      <c r="AH6" s="22">
        <v>396.41724099999999</v>
      </c>
      <c r="AI6" s="22">
        <v>733.04827699999998</v>
      </c>
      <c r="AM6" s="61">
        <f t="shared" si="0"/>
        <v>25.233826000000001</v>
      </c>
      <c r="AN6" s="61">
        <f t="shared" si="1"/>
        <v>48.75047</v>
      </c>
      <c r="AO6" s="61">
        <f t="shared" si="2"/>
        <v>62</v>
      </c>
      <c r="AQ6" s="62">
        <f t="shared" si="3"/>
        <v>3.2281853960232674</v>
      </c>
      <c r="AR6" s="62">
        <f t="shared" si="4"/>
        <v>3.886714838423023</v>
      </c>
      <c r="AS6" s="62">
        <f t="shared" si="4"/>
        <v>4.1271343850450917</v>
      </c>
      <c r="AU6" s="61">
        <f t="shared" si="9"/>
        <v>25.233826000000001</v>
      </c>
      <c r="AV6" s="61">
        <f t="shared" si="9"/>
        <v>48.75047</v>
      </c>
      <c r="AW6" s="61">
        <v>62</v>
      </c>
      <c r="AX6" s="71">
        <f t="shared" si="5"/>
        <v>0</v>
      </c>
      <c r="AY6" s="72">
        <f t="shared" si="6"/>
        <v>0</v>
      </c>
      <c r="BA6" s="62">
        <f t="shared" si="7"/>
        <v>3.2281853960232674</v>
      </c>
      <c r="BB6" s="62">
        <f t="shared" si="8"/>
        <v>3.886714838423023</v>
      </c>
      <c r="BC6" s="62">
        <f t="shared" si="8"/>
        <v>4.1271343850450917</v>
      </c>
    </row>
    <row r="7" spans="1:55" x14ac:dyDescent="0.25">
      <c r="A7" s="22">
        <v>40</v>
      </c>
      <c r="B7" s="23" t="s">
        <v>0</v>
      </c>
      <c r="C7" s="22">
        <v>39</v>
      </c>
      <c r="D7" s="22">
        <v>2649060</v>
      </c>
      <c r="E7" s="23" t="s">
        <v>264</v>
      </c>
      <c r="F7" s="23" t="s">
        <v>2</v>
      </c>
      <c r="G7" s="22">
        <v>-49.081032999999998</v>
      </c>
      <c r="H7" s="22">
        <v>-26.216329000000002</v>
      </c>
      <c r="I7" s="23" t="s">
        <v>255</v>
      </c>
      <c r="J7" s="22">
        <v>8</v>
      </c>
      <c r="K7" s="22">
        <v>82</v>
      </c>
      <c r="L7" s="23" t="s">
        <v>4</v>
      </c>
      <c r="M7" s="23" t="s">
        <v>265</v>
      </c>
      <c r="N7" s="22">
        <v>711</v>
      </c>
      <c r="O7" s="23" t="s">
        <v>6</v>
      </c>
      <c r="P7" s="23" t="s">
        <v>7</v>
      </c>
      <c r="Q7" s="23" t="s">
        <v>8</v>
      </c>
      <c r="R7" s="22">
        <v>25</v>
      </c>
      <c r="S7" s="22">
        <v>308.96538700000002</v>
      </c>
      <c r="T7" s="22">
        <v>270.60769099999999</v>
      </c>
      <c r="U7" s="22">
        <v>218.611538</v>
      </c>
      <c r="V7" s="22">
        <v>145.599999</v>
      </c>
      <c r="W7" s="22">
        <v>145.19999899999999</v>
      </c>
      <c r="X7" s="22">
        <v>129.59200000000001</v>
      </c>
      <c r="Y7" s="22">
        <v>155.67200099999999</v>
      </c>
      <c r="Z7" s="22">
        <v>110.584</v>
      </c>
      <c r="AA7" s="22">
        <v>213.52000100000001</v>
      </c>
      <c r="AB7" s="22">
        <v>222.55199999999999</v>
      </c>
      <c r="AC7" s="22">
        <v>194.557692</v>
      </c>
      <c r="AD7" s="22">
        <v>218.93077</v>
      </c>
      <c r="AE7" s="22">
        <v>2334.3930770000002</v>
      </c>
      <c r="AF7" s="22">
        <v>798.18461600000001</v>
      </c>
      <c r="AG7" s="22">
        <v>420.391998</v>
      </c>
      <c r="AH7" s="22">
        <v>479.77600100000001</v>
      </c>
      <c r="AI7" s="22">
        <v>636.04046200000005</v>
      </c>
      <c r="AM7" s="61">
        <f t="shared" si="0"/>
        <v>26.216329000000002</v>
      </c>
      <c r="AN7" s="61">
        <f t="shared" si="1"/>
        <v>49.081032999999998</v>
      </c>
      <c r="AO7" s="61">
        <f t="shared" si="2"/>
        <v>711</v>
      </c>
      <c r="AQ7" s="62">
        <f t="shared" si="3"/>
        <v>3.2663824609058061</v>
      </c>
      <c r="AR7" s="62">
        <f t="shared" si="4"/>
        <v>3.8934726668909838</v>
      </c>
      <c r="AS7" s="62">
        <f t="shared" si="4"/>
        <v>6.5666724298032406</v>
      </c>
      <c r="AU7" s="61">
        <f t="shared" si="9"/>
        <v>26.216329000000002</v>
      </c>
      <c r="AV7" s="61">
        <f t="shared" si="9"/>
        <v>49.081032999999998</v>
      </c>
      <c r="AW7" s="61">
        <v>703</v>
      </c>
      <c r="AX7" s="71">
        <f t="shared" si="5"/>
        <v>8</v>
      </c>
      <c r="AY7" s="72">
        <f t="shared" si="6"/>
        <v>1.1251758087201125E-2</v>
      </c>
      <c r="BA7" s="62">
        <f t="shared" si="7"/>
        <v>3.2663824609058061</v>
      </c>
      <c r="BB7" s="62">
        <f t="shared" si="8"/>
        <v>3.8934726668909838</v>
      </c>
      <c r="BC7" s="62">
        <f t="shared" si="8"/>
        <v>6.5553568918106651</v>
      </c>
    </row>
    <row r="8" spans="1:55" x14ac:dyDescent="0.25">
      <c r="A8" s="22">
        <v>11</v>
      </c>
      <c r="B8" s="23" t="s">
        <v>0</v>
      </c>
      <c r="C8" s="22">
        <v>10</v>
      </c>
      <c r="D8" s="22">
        <v>2548000</v>
      </c>
      <c r="E8" s="23" t="s">
        <v>266</v>
      </c>
      <c r="F8" s="23" t="s">
        <v>2</v>
      </c>
      <c r="G8" s="22">
        <v>-48.833804999999998</v>
      </c>
      <c r="H8" s="22">
        <v>-25.46716</v>
      </c>
      <c r="I8" s="23" t="s">
        <v>255</v>
      </c>
      <c r="J8" s="22">
        <v>8</v>
      </c>
      <c r="K8" s="22">
        <v>82</v>
      </c>
      <c r="L8" s="23" t="s">
        <v>200</v>
      </c>
      <c r="M8" s="23" t="s">
        <v>267</v>
      </c>
      <c r="N8" s="22">
        <v>14</v>
      </c>
      <c r="O8" s="23" t="s">
        <v>6</v>
      </c>
      <c r="P8" s="23" t="s">
        <v>7</v>
      </c>
      <c r="Q8" s="23" t="s">
        <v>8</v>
      </c>
      <c r="R8" s="22">
        <v>29</v>
      </c>
      <c r="S8" s="22">
        <v>338.70666799999998</v>
      </c>
      <c r="T8" s="22">
        <v>276.03000100000003</v>
      </c>
      <c r="U8" s="22">
        <v>231.73666800000001</v>
      </c>
      <c r="V8" s="22">
        <v>122.346666</v>
      </c>
      <c r="W8" s="22">
        <v>119.103334</v>
      </c>
      <c r="X8" s="22">
        <v>98.851724000000004</v>
      </c>
      <c r="Y8" s="22">
        <v>118.337931</v>
      </c>
      <c r="Z8" s="22">
        <v>86.472414000000001</v>
      </c>
      <c r="AA8" s="22">
        <v>172.56206800000001</v>
      </c>
      <c r="AB8" s="22">
        <v>173.45862</v>
      </c>
      <c r="AC8" s="22">
        <v>180.62413699999999</v>
      </c>
      <c r="AD8" s="22">
        <v>239.21379200000001</v>
      </c>
      <c r="AE8" s="22">
        <v>2157.4440220000001</v>
      </c>
      <c r="AF8" s="22">
        <v>846.47333600000002</v>
      </c>
      <c r="AG8" s="22">
        <v>340.30172499999998</v>
      </c>
      <c r="AH8" s="22">
        <v>377.372412</v>
      </c>
      <c r="AI8" s="22">
        <v>593.29654900000003</v>
      </c>
      <c r="AM8" s="61">
        <f t="shared" ref="AM8:AM14" si="10">ABS(H8)</f>
        <v>25.46716</v>
      </c>
      <c r="AN8" s="61">
        <f t="shared" ref="AN8:AN14" si="11">ABS(G8)</f>
        <v>48.833804999999998</v>
      </c>
      <c r="AO8" s="61">
        <f t="shared" ref="AO8:AO14" si="12">N8</f>
        <v>14</v>
      </c>
      <c r="AQ8" s="62">
        <f t="shared" ref="AQ8:AQ14" si="13">LN(AM8)</f>
        <v>3.2373897790444843</v>
      </c>
      <c r="AR8" s="62">
        <f t="shared" ref="AR8:AR14" si="14">LN(AN8)</f>
        <v>3.8884227984454389</v>
      </c>
      <c r="AS8" s="62">
        <f t="shared" ref="AS8:AS14" si="15">LN(AO8)</f>
        <v>2.6390573296152584</v>
      </c>
      <c r="AU8" s="61">
        <f t="shared" ref="AU8:AU14" si="16">AM8</f>
        <v>25.46716</v>
      </c>
      <c r="AV8" s="61">
        <f t="shared" ref="AV8:AV14" si="17">AN8</f>
        <v>48.833804999999998</v>
      </c>
      <c r="AW8" s="61">
        <v>13</v>
      </c>
      <c r="AX8" s="71">
        <f t="shared" ref="AX8:AX14" si="18">ABS(AO8-AW8)</f>
        <v>1</v>
      </c>
      <c r="AY8" s="72">
        <f t="shared" ref="AY8:AY14" si="19">ABS((AX8/AO8))</f>
        <v>7.1428571428571425E-2</v>
      </c>
      <c r="BA8" s="62">
        <f t="shared" ref="BA8:BA14" si="20">LN(AU8)</f>
        <v>3.2373897790444843</v>
      </c>
      <c r="BB8" s="62">
        <f t="shared" ref="BB8:BB14" si="21">LN(AV8)</f>
        <v>3.8884227984454389</v>
      </c>
      <c r="BC8" s="62">
        <f t="shared" ref="BC8:BC14" si="22">LN(AW8)</f>
        <v>2.5649493574615367</v>
      </c>
    </row>
    <row r="9" spans="1:55" x14ac:dyDescent="0.25">
      <c r="A9" s="22">
        <v>17</v>
      </c>
      <c r="B9" s="23" t="s">
        <v>0</v>
      </c>
      <c r="C9" s="22">
        <v>16</v>
      </c>
      <c r="D9" s="22">
        <v>2548052</v>
      </c>
      <c r="E9" s="23" t="s">
        <v>268</v>
      </c>
      <c r="F9" s="23" t="s">
        <v>79</v>
      </c>
      <c r="G9" s="22">
        <v>-48.924084999999998</v>
      </c>
      <c r="H9" s="22">
        <v>-25.813272000000001</v>
      </c>
      <c r="I9" s="23" t="s">
        <v>255</v>
      </c>
      <c r="J9" s="22">
        <v>8</v>
      </c>
      <c r="K9" s="22">
        <v>82</v>
      </c>
      <c r="L9" s="23" t="s">
        <v>200</v>
      </c>
      <c r="M9" s="23" t="s">
        <v>269</v>
      </c>
      <c r="N9" s="22">
        <v>300</v>
      </c>
      <c r="O9" s="23" t="s">
        <v>6</v>
      </c>
      <c r="P9" s="23" t="s">
        <v>7</v>
      </c>
      <c r="Q9" s="23" t="s">
        <v>8</v>
      </c>
      <c r="R9" s="22">
        <v>30</v>
      </c>
      <c r="S9" s="22">
        <v>305.67333500000001</v>
      </c>
      <c r="T9" s="22">
        <v>267.193333</v>
      </c>
      <c r="U9" s="22">
        <v>218.03</v>
      </c>
      <c r="V9" s="22">
        <v>137.45666600000001</v>
      </c>
      <c r="W9" s="22">
        <v>126.416667</v>
      </c>
      <c r="X9" s="22">
        <v>112.66</v>
      </c>
      <c r="Y9" s="22">
        <v>115.879999</v>
      </c>
      <c r="Z9" s="22">
        <v>93.36</v>
      </c>
      <c r="AA9" s="22">
        <v>190.07333299999999</v>
      </c>
      <c r="AB9" s="22">
        <v>180.98333299999999</v>
      </c>
      <c r="AC9" s="22">
        <v>158.08333400000001</v>
      </c>
      <c r="AD9" s="22">
        <v>222.17666700000001</v>
      </c>
      <c r="AE9" s="22">
        <v>2127.9866670000001</v>
      </c>
      <c r="AF9" s="22">
        <v>790.89666699999998</v>
      </c>
      <c r="AG9" s="22">
        <v>376.53333400000002</v>
      </c>
      <c r="AH9" s="22">
        <v>399.313332</v>
      </c>
      <c r="AI9" s="22">
        <v>561.243334</v>
      </c>
      <c r="AM9" s="61">
        <f t="shared" si="10"/>
        <v>25.813272000000001</v>
      </c>
      <c r="AN9" s="61">
        <f t="shared" si="11"/>
        <v>48.924084999999998</v>
      </c>
      <c r="AO9" s="61">
        <f t="shared" si="12"/>
        <v>300</v>
      </c>
      <c r="AQ9" s="62">
        <f t="shared" si="13"/>
        <v>3.2508887782643314</v>
      </c>
      <c r="AR9" s="62">
        <f t="shared" si="14"/>
        <v>3.8902698110122103</v>
      </c>
      <c r="AS9" s="62">
        <f t="shared" si="15"/>
        <v>5.7037824746562009</v>
      </c>
      <c r="AU9" s="61">
        <f t="shared" si="16"/>
        <v>25.813272000000001</v>
      </c>
      <c r="AV9" s="61">
        <f t="shared" si="17"/>
        <v>48.924084999999998</v>
      </c>
      <c r="AW9" s="61">
        <v>321</v>
      </c>
      <c r="AX9" s="71">
        <f t="shared" si="18"/>
        <v>21</v>
      </c>
      <c r="AY9" s="72">
        <f t="shared" si="19"/>
        <v>7.0000000000000007E-2</v>
      </c>
      <c r="BA9" s="62">
        <f t="shared" si="20"/>
        <v>3.2508887782643314</v>
      </c>
      <c r="BB9" s="62">
        <f t="shared" si="21"/>
        <v>3.8902698110122103</v>
      </c>
      <c r="BC9" s="62">
        <f t="shared" si="22"/>
        <v>5.7714411231300158</v>
      </c>
    </row>
    <row r="10" spans="1:55" x14ac:dyDescent="0.25">
      <c r="A10" s="22">
        <v>280</v>
      </c>
      <c r="B10" s="23" t="s">
        <v>0</v>
      </c>
      <c r="C10" s="22">
        <v>279</v>
      </c>
      <c r="D10" s="22">
        <v>2447037</v>
      </c>
      <c r="E10" s="23" t="s">
        <v>270</v>
      </c>
      <c r="F10" s="23" t="s">
        <v>165</v>
      </c>
      <c r="G10" s="22">
        <v>-47.566667000000002</v>
      </c>
      <c r="H10" s="22">
        <v>-24.7</v>
      </c>
      <c r="I10" s="23" t="s">
        <v>166</v>
      </c>
      <c r="J10" s="22">
        <v>8</v>
      </c>
      <c r="K10" s="22">
        <v>82</v>
      </c>
      <c r="L10" s="23" t="s">
        <v>167</v>
      </c>
      <c r="M10" s="23" t="s">
        <v>185</v>
      </c>
      <c r="N10" s="22">
        <v>3</v>
      </c>
      <c r="O10" s="23" t="s">
        <v>169</v>
      </c>
      <c r="P10" s="23" t="s">
        <v>170</v>
      </c>
      <c r="Q10" s="23" t="s">
        <v>8</v>
      </c>
      <c r="R10" s="22">
        <v>30</v>
      </c>
      <c r="S10" s="22">
        <v>246.866669</v>
      </c>
      <c r="T10" s="22">
        <v>243.05184499999999</v>
      </c>
      <c r="U10" s="22">
        <v>295.64444900000001</v>
      </c>
      <c r="V10" s="22">
        <v>143.33703800000001</v>
      </c>
      <c r="W10" s="22">
        <v>126.044442</v>
      </c>
      <c r="X10" s="22">
        <v>122.488888</v>
      </c>
      <c r="Y10" s="22">
        <v>102.511109</v>
      </c>
      <c r="Z10" s="22">
        <v>68.951847999999998</v>
      </c>
      <c r="AA10" s="22">
        <v>130.31851700000001</v>
      </c>
      <c r="AB10" s="22">
        <v>136.41111000000001</v>
      </c>
      <c r="AC10" s="22">
        <v>125.722222</v>
      </c>
      <c r="AD10" s="22">
        <v>174.63333700000001</v>
      </c>
      <c r="AE10" s="22">
        <v>1916</v>
      </c>
      <c r="AF10" s="22">
        <v>785.6</v>
      </c>
      <c r="AG10" s="22">
        <v>391.9</v>
      </c>
      <c r="AH10" s="22">
        <v>301.8</v>
      </c>
      <c r="AI10" s="22">
        <v>436.8</v>
      </c>
      <c r="AM10" s="61">
        <f t="shared" si="10"/>
        <v>24.7</v>
      </c>
      <c r="AN10" s="61">
        <f t="shared" si="11"/>
        <v>47.566667000000002</v>
      </c>
      <c r="AO10" s="61">
        <f t="shared" si="12"/>
        <v>3</v>
      </c>
      <c r="AQ10" s="62">
        <f t="shared" si="13"/>
        <v>3.2068032436339315</v>
      </c>
      <c r="AR10" s="62">
        <f t="shared" si="14"/>
        <v>3.8621322428223896</v>
      </c>
      <c r="AS10" s="62">
        <f t="shared" si="15"/>
        <v>1.0986122886681098</v>
      </c>
      <c r="AU10" s="61">
        <f t="shared" si="16"/>
        <v>24.7</v>
      </c>
      <c r="AV10" s="61">
        <f t="shared" si="17"/>
        <v>47.566667000000002</v>
      </c>
      <c r="AW10" s="61">
        <v>9</v>
      </c>
      <c r="AX10" s="71">
        <f t="shared" si="18"/>
        <v>6</v>
      </c>
      <c r="AY10" s="75">
        <f t="shared" si="19"/>
        <v>2</v>
      </c>
      <c r="BA10" s="62">
        <f t="shared" si="20"/>
        <v>3.2068032436339315</v>
      </c>
      <c r="BB10" s="62">
        <f t="shared" si="21"/>
        <v>3.8621322428223896</v>
      </c>
      <c r="BC10" s="62">
        <f t="shared" si="22"/>
        <v>2.1972245773362196</v>
      </c>
    </row>
    <row r="11" spans="1:55" x14ac:dyDescent="0.25">
      <c r="A11" s="22">
        <v>16</v>
      </c>
      <c r="B11" s="23" t="s">
        <v>0</v>
      </c>
      <c r="C11" s="22">
        <v>15</v>
      </c>
      <c r="D11" s="22">
        <v>2548049</v>
      </c>
      <c r="E11" s="23" t="s">
        <v>271</v>
      </c>
      <c r="F11" s="23" t="s">
        <v>79</v>
      </c>
      <c r="G11" s="22">
        <v>-48.625193000000003</v>
      </c>
      <c r="H11" s="22">
        <v>-25.597161</v>
      </c>
      <c r="I11" s="23" t="s">
        <v>255</v>
      </c>
      <c r="J11" s="22">
        <v>8</v>
      </c>
      <c r="K11" s="22">
        <v>82</v>
      </c>
      <c r="L11" s="23" t="s">
        <v>200</v>
      </c>
      <c r="M11" s="23" t="s">
        <v>272</v>
      </c>
      <c r="N11" s="22">
        <v>17</v>
      </c>
      <c r="O11" s="23" t="s">
        <v>6</v>
      </c>
      <c r="P11" s="23" t="s">
        <v>7</v>
      </c>
      <c r="Q11" s="23" t="s">
        <v>8</v>
      </c>
      <c r="R11" s="22">
        <v>29</v>
      </c>
      <c r="S11" s="22">
        <v>304.37931099999997</v>
      </c>
      <c r="T11" s="22">
        <v>275.96206799999999</v>
      </c>
      <c r="U11" s="22">
        <v>254.84285700000001</v>
      </c>
      <c r="V11" s="22">
        <v>132.84642700000001</v>
      </c>
      <c r="W11" s="22">
        <v>110.989285</v>
      </c>
      <c r="X11" s="22">
        <v>83.224137999999996</v>
      </c>
      <c r="Y11" s="22">
        <v>100.448275</v>
      </c>
      <c r="Z11" s="22">
        <v>74.144828000000004</v>
      </c>
      <c r="AA11" s="22">
        <v>154.11379199999999</v>
      </c>
      <c r="AB11" s="22">
        <v>154.32068899999999</v>
      </c>
      <c r="AC11" s="22">
        <v>163.74137899999999</v>
      </c>
      <c r="AD11" s="22">
        <v>221.17241300000001</v>
      </c>
      <c r="AE11" s="22">
        <v>2030.1854619999999</v>
      </c>
      <c r="AF11" s="22">
        <v>835.18423600000006</v>
      </c>
      <c r="AG11" s="22">
        <v>327.05984999999998</v>
      </c>
      <c r="AH11" s="22">
        <v>328.70689499999997</v>
      </c>
      <c r="AI11" s="22">
        <v>539.23448099999996</v>
      </c>
      <c r="AM11" s="61">
        <f t="shared" si="10"/>
        <v>25.597161</v>
      </c>
      <c r="AN11" s="61">
        <f t="shared" si="11"/>
        <v>48.625193000000003</v>
      </c>
      <c r="AO11" s="61">
        <f t="shared" si="12"/>
        <v>17</v>
      </c>
      <c r="AQ11" s="62">
        <f t="shared" si="13"/>
        <v>3.2424814468983305</v>
      </c>
      <c r="AR11" s="62">
        <f t="shared" si="14"/>
        <v>3.8841417710824042</v>
      </c>
      <c r="AS11" s="62">
        <f t="shared" si="15"/>
        <v>2.8332133440562162</v>
      </c>
      <c r="AU11" s="61">
        <f t="shared" si="16"/>
        <v>25.597161</v>
      </c>
      <c r="AV11" s="61">
        <f t="shared" si="17"/>
        <v>48.625193000000003</v>
      </c>
      <c r="AW11" s="61">
        <v>15</v>
      </c>
      <c r="AX11" s="71">
        <f t="shared" si="18"/>
        <v>2</v>
      </c>
      <c r="AY11" s="75">
        <f t="shared" si="19"/>
        <v>0.11764705882352941</v>
      </c>
      <c r="BA11" s="62">
        <f t="shared" si="20"/>
        <v>3.2424814468983305</v>
      </c>
      <c r="BB11" s="62">
        <f t="shared" si="21"/>
        <v>3.8841417710824042</v>
      </c>
      <c r="BC11" s="62">
        <f t="shared" si="22"/>
        <v>2.7080502011022101</v>
      </c>
    </row>
    <row r="12" spans="1:55" x14ac:dyDescent="0.25">
      <c r="A12" s="22">
        <v>15</v>
      </c>
      <c r="B12" s="23" t="s">
        <v>0</v>
      </c>
      <c r="C12" s="22">
        <v>14</v>
      </c>
      <c r="D12" s="22">
        <v>2548043</v>
      </c>
      <c r="E12" s="23" t="s">
        <v>273</v>
      </c>
      <c r="F12" s="23" t="s">
        <v>79</v>
      </c>
      <c r="G12" s="22">
        <v>-48.417133999999997</v>
      </c>
      <c r="H12" s="22">
        <v>-25.233549</v>
      </c>
      <c r="I12" s="23" t="s">
        <v>255</v>
      </c>
      <c r="J12" s="22">
        <v>8</v>
      </c>
      <c r="K12" s="22">
        <v>82</v>
      </c>
      <c r="L12" s="23" t="s">
        <v>200</v>
      </c>
      <c r="M12" s="23" t="s">
        <v>256</v>
      </c>
      <c r="N12" s="22">
        <v>4</v>
      </c>
      <c r="O12" s="23" t="s">
        <v>6</v>
      </c>
      <c r="P12" s="23" t="s">
        <v>7</v>
      </c>
      <c r="Q12" s="23" t="s">
        <v>8</v>
      </c>
      <c r="R12" s="22">
        <v>30</v>
      </c>
      <c r="S12" s="22">
        <v>402.866669</v>
      </c>
      <c r="T12" s="22">
        <v>357.063333</v>
      </c>
      <c r="U12" s="22">
        <v>313.00666799999999</v>
      </c>
      <c r="V12" s="22">
        <v>190.89333199999999</v>
      </c>
      <c r="W12" s="22">
        <v>142.36333300000001</v>
      </c>
      <c r="X12" s="22">
        <v>112.35</v>
      </c>
      <c r="Y12" s="22">
        <v>125.64666699999999</v>
      </c>
      <c r="Z12" s="22">
        <v>88.25</v>
      </c>
      <c r="AA12" s="22">
        <v>177.623333</v>
      </c>
      <c r="AB12" s="22">
        <v>190.44</v>
      </c>
      <c r="AC12" s="22">
        <v>200.54333299999999</v>
      </c>
      <c r="AD12" s="22">
        <v>273.90666499999998</v>
      </c>
      <c r="AE12" s="22">
        <v>2574.9533329999999</v>
      </c>
      <c r="AF12" s="22">
        <v>1072.9366689999999</v>
      </c>
      <c r="AG12" s="22">
        <v>445.60666500000002</v>
      </c>
      <c r="AH12" s="22">
        <v>391.52</v>
      </c>
      <c r="AI12" s="22">
        <v>664.88999799999999</v>
      </c>
      <c r="AM12" s="61">
        <f t="shared" si="10"/>
        <v>25.233549</v>
      </c>
      <c r="AN12" s="61">
        <f t="shared" si="11"/>
        <v>48.417133999999997</v>
      </c>
      <c r="AO12" s="61">
        <f t="shared" si="12"/>
        <v>4</v>
      </c>
      <c r="AQ12" s="62">
        <f t="shared" si="13"/>
        <v>3.2281744186344095</v>
      </c>
      <c r="AR12" s="62">
        <f t="shared" si="14"/>
        <v>3.8798537593409077</v>
      </c>
      <c r="AS12" s="62">
        <f t="shared" si="15"/>
        <v>1.3862943611198906</v>
      </c>
      <c r="AU12" s="61">
        <f t="shared" si="16"/>
        <v>25.233549</v>
      </c>
      <c r="AV12" s="61">
        <f t="shared" si="17"/>
        <v>48.417133999999997</v>
      </c>
      <c r="AW12" s="61">
        <v>2</v>
      </c>
      <c r="AX12" s="71">
        <f t="shared" si="18"/>
        <v>2</v>
      </c>
      <c r="AY12" s="75">
        <f t="shared" si="19"/>
        <v>0.5</v>
      </c>
      <c r="BA12" s="62">
        <f t="shared" si="20"/>
        <v>3.2281744186344095</v>
      </c>
      <c r="BB12" s="62">
        <f t="shared" si="21"/>
        <v>3.8798537593409077</v>
      </c>
      <c r="BC12" s="62">
        <f t="shared" si="22"/>
        <v>0.69314718055994529</v>
      </c>
    </row>
    <row r="13" spans="1:55" x14ac:dyDescent="0.25">
      <c r="A13" s="22">
        <v>26</v>
      </c>
      <c r="B13" s="23" t="s">
        <v>0</v>
      </c>
      <c r="C13" s="22">
        <v>25</v>
      </c>
      <c r="D13" s="22">
        <v>2648028</v>
      </c>
      <c r="E13" s="23" t="s">
        <v>274</v>
      </c>
      <c r="F13" s="23" t="s">
        <v>2</v>
      </c>
      <c r="G13" s="22">
        <v>-48.830753999999999</v>
      </c>
      <c r="H13" s="22">
        <v>-26.448830999999998</v>
      </c>
      <c r="I13" s="23" t="s">
        <v>255</v>
      </c>
      <c r="J13" s="22">
        <v>8</v>
      </c>
      <c r="K13" s="22">
        <v>82</v>
      </c>
      <c r="L13" s="23" t="s">
        <v>4</v>
      </c>
      <c r="M13" s="23" t="s">
        <v>275</v>
      </c>
      <c r="N13" s="22">
        <v>6</v>
      </c>
      <c r="O13" s="23" t="s">
        <v>6</v>
      </c>
      <c r="P13" s="23" t="s">
        <v>7</v>
      </c>
      <c r="Q13" s="23" t="s">
        <v>8</v>
      </c>
      <c r="R13" s="22">
        <v>28</v>
      </c>
      <c r="S13" s="22">
        <v>231.40740700000001</v>
      </c>
      <c r="T13" s="22">
        <v>211.38214099999999</v>
      </c>
      <c r="U13" s="22">
        <v>185.710713</v>
      </c>
      <c r="V13" s="22">
        <v>107.08518599999999</v>
      </c>
      <c r="W13" s="22">
        <v>93.181482000000003</v>
      </c>
      <c r="X13" s="22">
        <v>91.074073999999996</v>
      </c>
      <c r="Y13" s="22">
        <v>114.335714</v>
      </c>
      <c r="Z13" s="22">
        <v>91.055554999999998</v>
      </c>
      <c r="AA13" s="22">
        <v>146.65862100000001</v>
      </c>
      <c r="AB13" s="22">
        <v>163.06896599999999</v>
      </c>
      <c r="AC13" s="22">
        <v>146.01785899999999</v>
      </c>
      <c r="AD13" s="22">
        <v>185.251723</v>
      </c>
      <c r="AE13" s="22">
        <v>1766.229441</v>
      </c>
      <c r="AF13" s="22">
        <v>628.50026100000002</v>
      </c>
      <c r="AG13" s="22">
        <v>291.34074199999998</v>
      </c>
      <c r="AH13" s="22">
        <v>352.049891</v>
      </c>
      <c r="AI13" s="22">
        <v>494.33854700000001</v>
      </c>
      <c r="AM13" s="61">
        <f t="shared" si="10"/>
        <v>26.448830999999998</v>
      </c>
      <c r="AN13" s="61">
        <f t="shared" si="11"/>
        <v>48.830753999999999</v>
      </c>
      <c r="AO13" s="61">
        <f t="shared" si="12"/>
        <v>6</v>
      </c>
      <c r="AQ13" s="62">
        <f t="shared" si="13"/>
        <v>3.2752119607302563</v>
      </c>
      <c r="AR13" s="62">
        <f t="shared" si="14"/>
        <v>3.8883603192814058</v>
      </c>
      <c r="AS13" s="62">
        <f t="shared" si="15"/>
        <v>1.791759469228055</v>
      </c>
      <c r="AU13" s="61">
        <f t="shared" si="16"/>
        <v>26.448830999999998</v>
      </c>
      <c r="AV13" s="61">
        <f t="shared" si="17"/>
        <v>48.830753999999999</v>
      </c>
      <c r="AW13" s="61">
        <v>9</v>
      </c>
      <c r="AX13" s="71">
        <f t="shared" si="18"/>
        <v>3</v>
      </c>
      <c r="AY13" s="75">
        <f t="shared" si="19"/>
        <v>0.5</v>
      </c>
      <c r="BA13" s="62">
        <f t="shared" si="20"/>
        <v>3.2752119607302563</v>
      </c>
      <c r="BB13" s="62">
        <f t="shared" si="21"/>
        <v>3.8883603192814058</v>
      </c>
      <c r="BC13" s="62">
        <f t="shared" si="22"/>
        <v>2.1972245773362196</v>
      </c>
    </row>
    <row r="14" spans="1:55" x14ac:dyDescent="0.25">
      <c r="A14" s="22">
        <v>25</v>
      </c>
      <c r="B14" s="23" t="s">
        <v>0</v>
      </c>
      <c r="C14" s="22">
        <v>24</v>
      </c>
      <c r="D14" s="22">
        <v>2648019</v>
      </c>
      <c r="E14" s="23" t="s">
        <v>276</v>
      </c>
      <c r="F14" s="23" t="s">
        <v>2</v>
      </c>
      <c r="G14" s="22">
        <v>-48.699919999999999</v>
      </c>
      <c r="H14" s="22">
        <v>-26.755499</v>
      </c>
      <c r="I14" s="23" t="s">
        <v>255</v>
      </c>
      <c r="J14" s="22">
        <v>8</v>
      </c>
      <c r="K14" s="22">
        <v>82</v>
      </c>
      <c r="L14" s="23" t="s">
        <v>4</v>
      </c>
      <c r="M14" s="23" t="s">
        <v>277</v>
      </c>
      <c r="N14" s="22">
        <v>5</v>
      </c>
      <c r="O14" s="23" t="s">
        <v>6</v>
      </c>
      <c r="P14" s="23" t="s">
        <v>7</v>
      </c>
      <c r="Q14" s="23" t="s">
        <v>8</v>
      </c>
      <c r="R14" s="22">
        <v>29</v>
      </c>
      <c r="S14" s="22">
        <v>214.91724099999999</v>
      </c>
      <c r="T14" s="22">
        <v>185.52413799999999</v>
      </c>
      <c r="U14" s="22">
        <v>175.141379</v>
      </c>
      <c r="V14" s="22">
        <v>109.44827600000001</v>
      </c>
      <c r="W14" s="22">
        <v>107.81</v>
      </c>
      <c r="X14" s="22">
        <v>95.203333000000001</v>
      </c>
      <c r="Y14" s="22">
        <v>112.763334</v>
      </c>
      <c r="Z14" s="22">
        <v>89.568966000000003</v>
      </c>
      <c r="AA14" s="22">
        <v>137.59</v>
      </c>
      <c r="AB14" s="22">
        <v>149.24482699999999</v>
      </c>
      <c r="AC14" s="22">
        <v>139.28620599999999</v>
      </c>
      <c r="AD14" s="22">
        <v>161.444828</v>
      </c>
      <c r="AE14" s="22">
        <v>1677.942528</v>
      </c>
      <c r="AF14" s="22">
        <v>575.58275700000002</v>
      </c>
      <c r="AG14" s="22">
        <v>312.46160900000001</v>
      </c>
      <c r="AH14" s="22">
        <v>339.92230000000001</v>
      </c>
      <c r="AI14" s="22">
        <v>449.97586000000001</v>
      </c>
      <c r="AM14" s="61">
        <f t="shared" si="10"/>
        <v>26.755499</v>
      </c>
      <c r="AN14" s="61">
        <f t="shared" si="11"/>
        <v>48.699919999999999</v>
      </c>
      <c r="AO14" s="61">
        <f t="shared" si="12"/>
        <v>5</v>
      </c>
      <c r="AQ14" s="62">
        <f t="shared" si="13"/>
        <v>3.286740022308837</v>
      </c>
      <c r="AR14" s="62">
        <f t="shared" si="14"/>
        <v>3.8856773873767225</v>
      </c>
      <c r="AS14" s="62">
        <f t="shared" si="15"/>
        <v>1.6094379124341003</v>
      </c>
      <c r="AU14" s="61">
        <f t="shared" si="16"/>
        <v>26.755499</v>
      </c>
      <c r="AV14" s="61">
        <f t="shared" si="17"/>
        <v>48.699919999999999</v>
      </c>
      <c r="AW14" s="61">
        <v>7</v>
      </c>
      <c r="AX14" s="71">
        <f t="shared" si="18"/>
        <v>2</v>
      </c>
      <c r="AY14" s="75">
        <f t="shared" si="19"/>
        <v>0.4</v>
      </c>
      <c r="BA14" s="62">
        <f t="shared" si="20"/>
        <v>3.286740022308837</v>
      </c>
      <c r="BB14" s="62">
        <f t="shared" si="21"/>
        <v>3.8856773873767225</v>
      </c>
      <c r="BC14" s="62">
        <f t="shared" si="22"/>
        <v>1.9459101490553132</v>
      </c>
    </row>
    <row r="15" spans="1:55" x14ac:dyDescent="0.25">
      <c r="AE15" s="58" t="s">
        <v>524</v>
      </c>
      <c r="AF15" s="58" t="s">
        <v>525</v>
      </c>
      <c r="AG15" s="58" t="s">
        <v>526</v>
      </c>
      <c r="AH15" s="58" t="s">
        <v>527</v>
      </c>
      <c r="AI15" s="58" t="s">
        <v>521</v>
      </c>
      <c r="AJ15" s="58" t="s">
        <v>522</v>
      </c>
      <c r="AK15" s="58" t="s">
        <v>523</v>
      </c>
      <c r="AL15" s="90" t="s">
        <v>579</v>
      </c>
    </row>
    <row r="16" spans="1:55" x14ac:dyDescent="0.25">
      <c r="R16" s="54" t="s">
        <v>541</v>
      </c>
      <c r="S16" s="63">
        <f>AVERAGE(S2:S14)</f>
        <v>303.7255914615385</v>
      </c>
      <c r="T16" s="63">
        <f t="shared" ref="T16:AD16" si="23">AVERAGE(T2:T14)</f>
        <v>273.20368323076923</v>
      </c>
      <c r="U16" s="63">
        <f t="shared" si="23"/>
        <v>241.76888761538464</v>
      </c>
      <c r="V16" s="63">
        <f t="shared" si="23"/>
        <v>140.77823361538464</v>
      </c>
      <c r="W16" s="63">
        <f t="shared" si="23"/>
        <v>124.13889730769232</v>
      </c>
      <c r="X16" s="63">
        <f t="shared" si="23"/>
        <v>105.9961463076923</v>
      </c>
      <c r="Y16" s="63">
        <f t="shared" si="23"/>
        <v>121.30827361538461</v>
      </c>
      <c r="Z16" s="63">
        <f t="shared" si="23"/>
        <v>90.915174307692297</v>
      </c>
      <c r="AA16" s="63">
        <f t="shared" si="23"/>
        <v>168.72640207692308</v>
      </c>
      <c r="AB16" s="63">
        <f t="shared" si="23"/>
        <v>177.24771923076921</v>
      </c>
      <c r="AC16" s="63">
        <f t="shared" si="23"/>
        <v>170.47128715384616</v>
      </c>
      <c r="AD16" s="63">
        <f t="shared" si="23"/>
        <v>219.9407932307692</v>
      </c>
      <c r="AE16" s="64">
        <f>MAX(S16:AD16)</f>
        <v>303.7255914615385</v>
      </c>
      <c r="AF16" s="64">
        <f>MIN(S16:AD16)</f>
        <v>90.915174307692297</v>
      </c>
      <c r="AG16" s="64">
        <f>AE16-AF16</f>
        <v>212.8104171538462</v>
      </c>
      <c r="AH16" s="65">
        <f>AG16/AF16</f>
        <v>2.3407579512921903</v>
      </c>
      <c r="AI16" s="64">
        <f>AVERAGE(S16:AD16)</f>
        <v>178.18509076282052</v>
      </c>
      <c r="AJ16" s="63">
        <f>MEDIAN(S16:AD16)</f>
        <v>169.59884461538462</v>
      </c>
      <c r="AK16" s="63">
        <f>_xlfn.STDEV.S(S16:AD16)</f>
        <v>68.162742890092787</v>
      </c>
      <c r="AL16" s="63">
        <f>SUM(S16:AD16)</f>
        <v>2138.2210891538462</v>
      </c>
    </row>
    <row r="17" spans="1:38" x14ac:dyDescent="0.25">
      <c r="R17" s="54" t="s">
        <v>542</v>
      </c>
      <c r="S17" s="63">
        <f>MAX(S2:S14)</f>
        <v>402.866669</v>
      </c>
      <c r="T17" s="63">
        <f t="shared" ref="T17:AD17" si="24">MAX(T2:T14)</f>
        <v>379.98999900000001</v>
      </c>
      <c r="U17" s="63">
        <f t="shared" si="24"/>
        <v>331.737932</v>
      </c>
      <c r="V17" s="63">
        <f t="shared" si="24"/>
        <v>230.50344699999999</v>
      </c>
      <c r="W17" s="63">
        <f t="shared" si="24"/>
        <v>160.46551600000001</v>
      </c>
      <c r="X17" s="63">
        <f t="shared" si="24"/>
        <v>131.16896499999999</v>
      </c>
      <c r="Y17" s="63">
        <f t="shared" si="24"/>
        <v>155.67200099999999</v>
      </c>
      <c r="Z17" s="63">
        <f t="shared" si="24"/>
        <v>110.584</v>
      </c>
      <c r="AA17" s="63">
        <f t="shared" si="24"/>
        <v>213.52000100000001</v>
      </c>
      <c r="AB17" s="63">
        <f t="shared" si="24"/>
        <v>222.55199999999999</v>
      </c>
      <c r="AC17" s="63">
        <f t="shared" si="24"/>
        <v>234.92068699999999</v>
      </c>
      <c r="AD17" s="63">
        <f t="shared" si="24"/>
        <v>292.50345099999998</v>
      </c>
      <c r="AE17" s="64">
        <f>MAX(S17:AD17)</f>
        <v>402.866669</v>
      </c>
      <c r="AF17" s="64">
        <f>MIN(S17:AD17)</f>
        <v>110.584</v>
      </c>
      <c r="AG17" s="64">
        <f>AE17-AF17</f>
        <v>292.282669</v>
      </c>
      <c r="AH17" s="65">
        <f>AG17/AF17</f>
        <v>2.6430828058308613</v>
      </c>
      <c r="AI17" s="64">
        <f>AVERAGE(S17:AD17)</f>
        <v>238.87372233333335</v>
      </c>
      <c r="AJ17" s="63">
        <f>MEDIAN(S17:AD17)</f>
        <v>226.52772349999998</v>
      </c>
      <c r="AK17" s="63">
        <f>_xlfn.STDEV.S(S17:AD17)</f>
        <v>95.55162240916853</v>
      </c>
      <c r="AL17" s="63"/>
    </row>
    <row r="18" spans="1:38" x14ac:dyDescent="0.25">
      <c r="R18" s="54" t="s">
        <v>543</v>
      </c>
      <c r="S18" s="63">
        <f>MIN(S2:S14)</f>
        <v>214.91724099999999</v>
      </c>
      <c r="T18" s="63">
        <f t="shared" ref="T18:AD18" si="25">MIN(T2:T14)</f>
        <v>185.52413799999999</v>
      </c>
      <c r="U18" s="63">
        <f t="shared" si="25"/>
        <v>175.141379</v>
      </c>
      <c r="V18" s="63">
        <f t="shared" si="25"/>
        <v>107.08518599999999</v>
      </c>
      <c r="W18" s="63">
        <f t="shared" si="25"/>
        <v>93.181482000000003</v>
      </c>
      <c r="X18" s="63">
        <f>MIN(X2:X14)</f>
        <v>83.224137999999996</v>
      </c>
      <c r="Y18" s="63">
        <f t="shared" si="25"/>
        <v>100.448275</v>
      </c>
      <c r="Z18" s="63">
        <f t="shared" si="25"/>
        <v>68.951847999999998</v>
      </c>
      <c r="AA18" s="63">
        <f t="shared" si="25"/>
        <v>130.31851700000001</v>
      </c>
      <c r="AB18" s="63">
        <f t="shared" si="25"/>
        <v>136.41111000000001</v>
      </c>
      <c r="AC18" s="63">
        <f t="shared" si="25"/>
        <v>125.722222</v>
      </c>
      <c r="AD18" s="63">
        <f t="shared" si="25"/>
        <v>161.444828</v>
      </c>
      <c r="AE18" s="64">
        <f>MAX(S18:AD18)</f>
        <v>214.91724099999999</v>
      </c>
      <c r="AF18" s="64">
        <f>MIN(S18:AD18)</f>
        <v>68.951847999999998</v>
      </c>
      <c r="AG18" s="64">
        <f>AE18-AF18</f>
        <v>145.96539300000001</v>
      </c>
      <c r="AH18" s="65">
        <f>AG18/AF18</f>
        <v>2.1169177800716814</v>
      </c>
      <c r="AI18" s="64">
        <f>AVERAGE(S18:AD18)</f>
        <v>131.86419699999999</v>
      </c>
      <c r="AJ18" s="63">
        <f>MEDIAN(S18:AD18)</f>
        <v>128.02036950000002</v>
      </c>
      <c r="AK18" s="63">
        <f>_xlfn.STDEV.S(S18:AD18)</f>
        <v>44.728518436372482</v>
      </c>
      <c r="AL18" s="63"/>
    </row>
    <row r="19" spans="1:38" x14ac:dyDescent="0.25">
      <c r="R19" s="54" t="s">
        <v>540</v>
      </c>
      <c r="S19" s="66">
        <f>$AI$16</f>
        <v>178.18509076282052</v>
      </c>
      <c r="T19" s="66">
        <f t="shared" ref="T19:AD19" si="26">$AI$16</f>
        <v>178.18509076282052</v>
      </c>
      <c r="U19" s="66">
        <f t="shared" si="26"/>
        <v>178.18509076282052</v>
      </c>
      <c r="V19" s="66">
        <f t="shared" si="26"/>
        <v>178.18509076282052</v>
      </c>
      <c r="W19" s="66">
        <f t="shared" si="26"/>
        <v>178.18509076282052</v>
      </c>
      <c r="X19" s="66">
        <f t="shared" si="26"/>
        <v>178.18509076282052</v>
      </c>
      <c r="Y19" s="66">
        <f t="shared" si="26"/>
        <v>178.18509076282052</v>
      </c>
      <c r="Z19" s="66">
        <f t="shared" si="26"/>
        <v>178.18509076282052</v>
      </c>
      <c r="AA19" s="66">
        <f t="shared" si="26"/>
        <v>178.18509076282052</v>
      </c>
      <c r="AB19" s="66">
        <f t="shared" si="26"/>
        <v>178.18509076282052</v>
      </c>
      <c r="AC19" s="66">
        <f t="shared" si="26"/>
        <v>178.18509076282052</v>
      </c>
      <c r="AD19" s="66">
        <f t="shared" si="26"/>
        <v>178.18509076282052</v>
      </c>
      <c r="AE19" s="64"/>
      <c r="AF19" s="64"/>
      <c r="AG19" s="64"/>
      <c r="AH19" s="65"/>
      <c r="AI19" s="64"/>
      <c r="AJ19" s="63"/>
      <c r="AK19" s="63"/>
      <c r="AL19" s="63"/>
    </row>
    <row r="20" spans="1:38" x14ac:dyDescent="0.25">
      <c r="R20" s="54" t="s">
        <v>544</v>
      </c>
      <c r="S20" s="66">
        <f>AVERAGE($S$16:$U$16,$AA$16:$AD$16)</f>
        <v>222.15490914285715</v>
      </c>
      <c r="T20" s="66">
        <f t="shared" ref="T20:AD20" si="27">AVERAGE($S$16:$U$16,$AA$16:$AD$16)</f>
        <v>222.15490914285715</v>
      </c>
      <c r="U20" s="66">
        <f t="shared" si="27"/>
        <v>222.15490914285715</v>
      </c>
      <c r="V20" s="66"/>
      <c r="W20" s="66"/>
      <c r="X20" s="66"/>
      <c r="Y20" s="66"/>
      <c r="Z20" s="66"/>
      <c r="AA20" s="66">
        <f t="shared" si="27"/>
        <v>222.15490914285715</v>
      </c>
      <c r="AB20" s="66">
        <f t="shared" si="27"/>
        <v>222.15490914285715</v>
      </c>
      <c r="AC20" s="66">
        <f t="shared" si="27"/>
        <v>222.15490914285715</v>
      </c>
      <c r="AD20" s="66">
        <f t="shared" si="27"/>
        <v>222.15490914285715</v>
      </c>
      <c r="AE20" s="64"/>
      <c r="AF20" s="64"/>
      <c r="AG20" s="64"/>
      <c r="AH20" s="65"/>
      <c r="AI20" s="64"/>
      <c r="AJ20" s="63"/>
      <c r="AK20" s="63"/>
      <c r="AL20" s="63"/>
    </row>
    <row r="21" spans="1:38" x14ac:dyDescent="0.25">
      <c r="R21" s="54" t="s">
        <v>545</v>
      </c>
      <c r="S21" s="66"/>
      <c r="T21" s="66"/>
      <c r="U21" s="66"/>
      <c r="V21" s="66">
        <f>AVERAGE($V$16:$Z$16)</f>
        <v>116.62734503076925</v>
      </c>
      <c r="W21" s="66">
        <f>AVERAGE($V$16:$Z$16)</f>
        <v>116.62734503076925</v>
      </c>
      <c r="X21" s="66">
        <f>AVERAGE($V$16:$Z$16)</f>
        <v>116.62734503076925</v>
      </c>
      <c r="Y21" s="66">
        <f>AVERAGE($V$16:$Z$16)</f>
        <v>116.62734503076925</v>
      </c>
      <c r="Z21" s="66">
        <f>AVERAGE($V$16:$Z$16)</f>
        <v>116.62734503076925</v>
      </c>
      <c r="AA21" s="66"/>
      <c r="AB21" s="66"/>
      <c r="AC21" s="66"/>
      <c r="AD21" s="66"/>
      <c r="AE21" s="64"/>
      <c r="AF21" s="64"/>
      <c r="AG21" s="64"/>
      <c r="AH21" s="65"/>
      <c r="AI21" s="64"/>
      <c r="AJ21" s="63"/>
      <c r="AK21" s="63"/>
      <c r="AL21" s="63"/>
    </row>
    <row r="22" spans="1:38" x14ac:dyDescent="0.25">
      <c r="R22" s="55" t="s">
        <v>522</v>
      </c>
      <c r="S22" s="64">
        <f>MEDIAN(S2:S14)</f>
        <v>305.67333500000001</v>
      </c>
      <c r="T22" s="64">
        <f t="shared" ref="T22:AD22" si="28">MEDIAN(T2:T14)</f>
        <v>270.60769099999999</v>
      </c>
      <c r="U22" s="64">
        <f t="shared" si="28"/>
        <v>231.73666800000001</v>
      </c>
      <c r="V22" s="64">
        <f t="shared" si="28"/>
        <v>132.84642700000001</v>
      </c>
      <c r="W22" s="64">
        <f t="shared" si="28"/>
        <v>119.956665</v>
      </c>
      <c r="X22" s="64">
        <f t="shared" si="28"/>
        <v>105.296666</v>
      </c>
      <c r="Y22" s="64">
        <f t="shared" si="28"/>
        <v>115.879999</v>
      </c>
      <c r="Z22" s="64">
        <f t="shared" si="28"/>
        <v>91.055554999999998</v>
      </c>
      <c r="AA22" s="64">
        <f t="shared" si="28"/>
        <v>171.65</v>
      </c>
      <c r="AB22" s="64">
        <f t="shared" si="28"/>
        <v>178.63000099999999</v>
      </c>
      <c r="AC22" s="64">
        <f t="shared" si="28"/>
        <v>163.74137899999999</v>
      </c>
      <c r="AD22" s="64">
        <f t="shared" si="28"/>
        <v>220.91999899999999</v>
      </c>
      <c r="AE22" s="64">
        <f>MAX(S22:AD22)</f>
        <v>305.67333500000001</v>
      </c>
      <c r="AF22" s="64">
        <f>MIN(S22:AD22)</f>
        <v>91.055554999999998</v>
      </c>
      <c r="AG22" s="64">
        <f>AE22-AF22</f>
        <v>214.61778000000001</v>
      </c>
      <c r="AH22" s="65">
        <f>AG22/AF22</f>
        <v>2.3569982084014534</v>
      </c>
      <c r="AI22" s="64">
        <f>AVERAGE(S22:AD22)</f>
        <v>175.66619875000001</v>
      </c>
      <c r="AJ22" s="63">
        <f>MEDIAN(S22:AD22)</f>
        <v>167.69568950000001</v>
      </c>
      <c r="AK22" s="63">
        <f>_xlfn.STDEV.S(S22:AD22)</f>
        <v>68.687016469943799</v>
      </c>
      <c r="AL22" s="63"/>
    </row>
    <row r="23" spans="1:38" x14ac:dyDescent="0.25">
      <c r="R23" s="54" t="s">
        <v>523</v>
      </c>
      <c r="S23" s="63">
        <f>_xlfn.STDEV.S(S2:S14)</f>
        <v>60.417004018396845</v>
      </c>
      <c r="T23" s="63">
        <f t="shared" ref="T23:AD23" si="29">_xlfn.STDEV.S(T2:T14)</f>
        <v>57.291029616835338</v>
      </c>
      <c r="U23" s="63">
        <f t="shared" si="29"/>
        <v>54.540630231204659</v>
      </c>
      <c r="V23" s="63">
        <f t="shared" si="29"/>
        <v>36.050162686426106</v>
      </c>
      <c r="W23" s="63">
        <f t="shared" si="29"/>
        <v>17.809268587782483</v>
      </c>
      <c r="X23" s="63">
        <f t="shared" si="29"/>
        <v>15.549777233292545</v>
      </c>
      <c r="Y23" s="63">
        <f t="shared" si="29"/>
        <v>15.91060154524625</v>
      </c>
      <c r="Z23" s="63">
        <f t="shared" si="29"/>
        <v>12.475189246951516</v>
      </c>
      <c r="AA23" s="63">
        <f t="shared" si="29"/>
        <v>23.542001432288945</v>
      </c>
      <c r="AB23" s="63">
        <f t="shared" si="29"/>
        <v>24.324524096640332</v>
      </c>
      <c r="AC23" s="63">
        <f t="shared" si="29"/>
        <v>29.566090574341544</v>
      </c>
      <c r="AD23" s="63">
        <f t="shared" si="29"/>
        <v>39.404423558673564</v>
      </c>
      <c r="AE23" s="64"/>
      <c r="AF23" s="64"/>
      <c r="AG23" s="64"/>
      <c r="AH23" s="65"/>
      <c r="AI23" s="64"/>
      <c r="AJ23" s="63"/>
      <c r="AK23" s="63"/>
      <c r="AL23" s="63"/>
    </row>
    <row r="24" spans="1:38" x14ac:dyDescent="0.25">
      <c r="R24" s="54" t="s">
        <v>526</v>
      </c>
      <c r="S24" s="63">
        <f>S17-S18</f>
        <v>187.94942800000001</v>
      </c>
      <c r="T24" s="63">
        <f>T17-T18</f>
        <v>194.46586100000002</v>
      </c>
      <c r="U24" s="63">
        <f t="shared" ref="U24:AD24" si="30">U17-U18</f>
        <v>156.596553</v>
      </c>
      <c r="V24" s="63">
        <f t="shared" si="30"/>
        <v>123.418261</v>
      </c>
      <c r="W24" s="63">
        <f t="shared" si="30"/>
        <v>67.284034000000005</v>
      </c>
      <c r="X24" s="63">
        <f t="shared" si="30"/>
        <v>47.944826999999989</v>
      </c>
      <c r="Y24" s="63">
        <f t="shared" si="30"/>
        <v>55.223725999999999</v>
      </c>
      <c r="Z24" s="63">
        <f t="shared" si="30"/>
        <v>41.632152000000005</v>
      </c>
      <c r="AA24" s="63">
        <f t="shared" si="30"/>
        <v>83.201483999999994</v>
      </c>
      <c r="AB24" s="63">
        <f>AB17-AB18</f>
        <v>86.140889999999985</v>
      </c>
      <c r="AC24" s="63">
        <f t="shared" si="30"/>
        <v>109.19846499999998</v>
      </c>
      <c r="AD24" s="63">
        <f t="shared" si="30"/>
        <v>131.05862299999998</v>
      </c>
      <c r="AE24" s="64">
        <f>MAX(S24:AD24)</f>
        <v>194.46586100000002</v>
      </c>
      <c r="AF24" s="64">
        <f>MIN(S24:AD24)</f>
        <v>41.632152000000005</v>
      </c>
      <c r="AG24" s="64">
        <f>AE24-AF24</f>
        <v>152.833709</v>
      </c>
      <c r="AH24" s="65">
        <f>AG24/AF24</f>
        <v>3.6710499375578753</v>
      </c>
      <c r="AI24" s="64">
        <f>AVERAGE(S24:AD24)</f>
        <v>107.00952533333333</v>
      </c>
      <c r="AJ24" s="63">
        <f>MEDIAN(S24:AD24)</f>
        <v>97.669677499999977</v>
      </c>
      <c r="AK24" s="63">
        <f>_xlfn.STDEV.S(S24:AD24)</f>
        <v>52.687927672470842</v>
      </c>
      <c r="AL24" s="63"/>
    </row>
    <row r="25" spans="1:38" x14ac:dyDescent="0.25">
      <c r="R25" s="54" t="s">
        <v>527</v>
      </c>
      <c r="S25" s="67">
        <f>S24/S18</f>
        <v>0.87452001117025335</v>
      </c>
      <c r="T25" s="67">
        <f t="shared" ref="T25:AD25" si="31">T24/T18</f>
        <v>1.048197086893351</v>
      </c>
      <c r="U25" s="67">
        <f t="shared" si="31"/>
        <v>0.89411510800083405</v>
      </c>
      <c r="V25" s="67">
        <f t="shared" si="31"/>
        <v>1.1525241315824954</v>
      </c>
      <c r="W25" s="67">
        <f t="shared" si="31"/>
        <v>0.72207516510630299</v>
      </c>
      <c r="X25" s="67">
        <f t="shared" si="31"/>
        <v>0.57609280374883531</v>
      </c>
      <c r="Y25" s="67">
        <f t="shared" si="31"/>
        <v>0.54977276613261905</v>
      </c>
      <c r="Z25" s="67">
        <f t="shared" si="31"/>
        <v>0.60378587677592055</v>
      </c>
      <c r="AA25" s="67">
        <f t="shared" si="31"/>
        <v>0.63844713641116702</v>
      </c>
      <c r="AB25" s="67">
        <f t="shared" si="31"/>
        <v>0.63148001654703911</v>
      </c>
      <c r="AC25" s="67">
        <f t="shared" si="31"/>
        <v>0.86856932102265882</v>
      </c>
      <c r="AD25" s="67">
        <f t="shared" si="31"/>
        <v>0.81178582568157576</v>
      </c>
      <c r="AE25" s="64"/>
      <c r="AF25" s="64"/>
      <c r="AG25" s="64"/>
      <c r="AH25" s="65"/>
      <c r="AI25" s="64"/>
      <c r="AJ25" s="63"/>
      <c r="AK25" s="63"/>
      <c r="AL25" s="63"/>
    </row>
    <row r="32" spans="1:38" x14ac:dyDescent="0.25">
      <c r="A32" t="s">
        <v>586</v>
      </c>
    </row>
    <row r="55" spans="1:1" x14ac:dyDescent="0.25">
      <c r="A55" t="s">
        <v>587</v>
      </c>
    </row>
    <row r="76" spans="1:1" x14ac:dyDescent="0.25">
      <c r="A76" s="68" t="s">
        <v>588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8"/>
  <sheetViews>
    <sheetView topLeftCell="A25" zoomScale="80" zoomScaleNormal="80" workbookViewId="0">
      <selection activeCell="I55" sqref="I55"/>
    </sheetView>
  </sheetViews>
  <sheetFormatPr defaultRowHeight="15" x14ac:dyDescent="0.25"/>
  <cols>
    <col min="3" max="3" width="15.140625" customWidth="1"/>
    <col min="5" max="5" width="37.85546875" customWidth="1"/>
    <col min="6" max="6" width="14.28515625" customWidth="1"/>
    <col min="7" max="7" width="14.5703125" customWidth="1"/>
    <col min="8" max="8" width="15.28515625" customWidth="1"/>
    <col min="9" max="9" width="38.42578125" customWidth="1"/>
    <col min="13" max="13" width="24.7109375" customWidth="1"/>
    <col min="14" max="14" width="11.5703125" customWidth="1"/>
    <col min="15" max="15" width="20.140625" customWidth="1"/>
    <col min="16" max="16" width="34.42578125" customWidth="1"/>
    <col min="17" max="17" width="33.7109375" customWidth="1"/>
    <col min="18" max="18" width="36.7109375" customWidth="1"/>
    <col min="50" max="50" width="16.42578125" customWidth="1"/>
    <col min="51" max="51" width="15.5703125" customWidth="1"/>
    <col min="52" max="52" width="11.85546875" customWidth="1"/>
  </cols>
  <sheetData>
    <row r="1" spans="1:55" x14ac:dyDescent="0.25">
      <c r="A1" s="44" t="s">
        <v>493</v>
      </c>
      <c r="B1" s="44" t="s">
        <v>495</v>
      </c>
      <c r="C1" s="45" t="s">
        <v>494</v>
      </c>
      <c r="D1" s="45" t="s">
        <v>492</v>
      </c>
      <c r="E1" s="46" t="s">
        <v>485</v>
      </c>
      <c r="F1" s="46" t="s">
        <v>486</v>
      </c>
      <c r="G1" s="47" t="s">
        <v>496</v>
      </c>
      <c r="H1" s="47" t="s">
        <v>497</v>
      </c>
      <c r="I1" s="46" t="s">
        <v>487</v>
      </c>
      <c r="J1" s="47" t="s">
        <v>498</v>
      </c>
      <c r="K1" s="47" t="s">
        <v>499</v>
      </c>
      <c r="L1" s="46" t="s">
        <v>488</v>
      </c>
      <c r="M1" s="46" t="s">
        <v>500</v>
      </c>
      <c r="N1" s="47" t="s">
        <v>501</v>
      </c>
      <c r="O1" s="46" t="s">
        <v>489</v>
      </c>
      <c r="P1" s="46" t="s">
        <v>490</v>
      </c>
      <c r="Q1" s="46" t="s">
        <v>491</v>
      </c>
      <c r="R1" s="47" t="s">
        <v>502</v>
      </c>
      <c r="S1" s="47" t="s">
        <v>503</v>
      </c>
      <c r="T1" s="47" t="s">
        <v>504</v>
      </c>
      <c r="U1" s="47" t="s">
        <v>505</v>
      </c>
      <c r="V1" s="47" t="s">
        <v>506</v>
      </c>
      <c r="W1" s="47" t="s">
        <v>507</v>
      </c>
      <c r="X1" s="47" t="s">
        <v>508</v>
      </c>
      <c r="Y1" s="47" t="s">
        <v>509</v>
      </c>
      <c r="Z1" s="47" t="s">
        <v>510</v>
      </c>
      <c r="AA1" s="47" t="s">
        <v>511</v>
      </c>
      <c r="AB1" s="47" t="s">
        <v>512</v>
      </c>
      <c r="AC1" s="47" t="s">
        <v>513</v>
      </c>
      <c r="AD1" s="47" t="s">
        <v>514</v>
      </c>
      <c r="AE1" s="47" t="s">
        <v>515</v>
      </c>
      <c r="AF1" s="47" t="s">
        <v>516</v>
      </c>
      <c r="AG1" s="47" t="s">
        <v>517</v>
      </c>
      <c r="AH1" s="47" t="s">
        <v>518</v>
      </c>
      <c r="AI1" s="47" t="s">
        <v>519</v>
      </c>
      <c r="AM1" s="1" t="s">
        <v>548</v>
      </c>
      <c r="AN1" s="1" t="s">
        <v>549</v>
      </c>
      <c r="AO1" s="1" t="s">
        <v>550</v>
      </c>
      <c r="AQ1" s="1" t="s">
        <v>551</v>
      </c>
      <c r="AR1" s="1" t="s">
        <v>552</v>
      </c>
      <c r="AS1" s="1" t="s">
        <v>553</v>
      </c>
      <c r="AU1" s="1" t="s">
        <v>548</v>
      </c>
      <c r="AV1" s="1" t="s">
        <v>549</v>
      </c>
      <c r="AW1" s="1" t="s">
        <v>554</v>
      </c>
      <c r="AX1" s="70" t="s">
        <v>557</v>
      </c>
      <c r="AY1" s="70" t="s">
        <v>556</v>
      </c>
      <c r="BA1" s="1" t="s">
        <v>551</v>
      </c>
      <c r="BB1" s="1" t="s">
        <v>552</v>
      </c>
      <c r="BC1" s="1" t="s">
        <v>554</v>
      </c>
    </row>
    <row r="2" spans="1:55" x14ac:dyDescent="0.25">
      <c r="A2" s="24">
        <v>88</v>
      </c>
      <c r="B2" s="25" t="s">
        <v>0</v>
      </c>
      <c r="C2" s="24">
        <v>87</v>
      </c>
      <c r="D2" s="24">
        <v>2750014</v>
      </c>
      <c r="E2" s="25" t="s">
        <v>278</v>
      </c>
      <c r="F2" s="25" t="s">
        <v>2</v>
      </c>
      <c r="G2" s="24">
        <v>-50.034376999999999</v>
      </c>
      <c r="H2" s="24">
        <v>-27.097718</v>
      </c>
      <c r="I2" s="25" t="s">
        <v>255</v>
      </c>
      <c r="J2" s="24">
        <v>8</v>
      </c>
      <c r="K2" s="24">
        <v>83</v>
      </c>
      <c r="L2" s="25" t="s">
        <v>4</v>
      </c>
      <c r="M2" s="25" t="s">
        <v>279</v>
      </c>
      <c r="N2" s="24">
        <v>344</v>
      </c>
      <c r="O2" s="25" t="s">
        <v>6</v>
      </c>
      <c r="P2" s="25" t="s">
        <v>7</v>
      </c>
      <c r="Q2" s="25" t="s">
        <v>8</v>
      </c>
      <c r="R2" s="24">
        <v>28</v>
      </c>
      <c r="S2" s="24">
        <v>177.858621</v>
      </c>
      <c r="T2" s="24">
        <v>188.28965400000001</v>
      </c>
      <c r="U2" s="24">
        <v>136.59310300000001</v>
      </c>
      <c r="V2" s="24">
        <v>89.978572</v>
      </c>
      <c r="W2" s="24">
        <v>124.324138</v>
      </c>
      <c r="X2" s="24">
        <v>92.748276000000004</v>
      </c>
      <c r="Y2" s="24">
        <v>122.465518</v>
      </c>
      <c r="Z2" s="24">
        <v>97.196428999999995</v>
      </c>
      <c r="AA2" s="24">
        <v>131.78214399999999</v>
      </c>
      <c r="AB2" s="24">
        <v>163.457142</v>
      </c>
      <c r="AC2" s="24">
        <v>137.17500000000001</v>
      </c>
      <c r="AD2" s="24">
        <v>161.1</v>
      </c>
      <c r="AE2" s="24">
        <v>1622.9685959999999</v>
      </c>
      <c r="AF2" s="24">
        <v>502.741377</v>
      </c>
      <c r="AG2" s="24">
        <v>307.05098600000002</v>
      </c>
      <c r="AH2" s="24">
        <v>351.44409100000001</v>
      </c>
      <c r="AI2" s="24">
        <v>461.73214200000001</v>
      </c>
      <c r="AM2" s="61">
        <f t="shared" ref="AM2:AM7" si="0">ABS(H2)</f>
        <v>27.097718</v>
      </c>
      <c r="AN2" s="61">
        <f t="shared" ref="AN2:AN7" si="1">ABS(G2)</f>
        <v>50.034376999999999</v>
      </c>
      <c r="AO2" s="61">
        <f t="shared" ref="AO2:AO7" si="2">N2</f>
        <v>344</v>
      </c>
      <c r="AQ2" s="62">
        <f t="shared" ref="AQ2:AQ7" si="3">LN(AM2)</f>
        <v>3.2994495176980103</v>
      </c>
      <c r="AR2" s="62">
        <f t="shared" ref="AR2:AS7" si="4">LN(AN2)</f>
        <v>3.9127103091808002</v>
      </c>
      <c r="AS2" s="62">
        <f t="shared" si="4"/>
        <v>5.8406416573733981</v>
      </c>
      <c r="AU2" s="61">
        <f>AM2</f>
        <v>27.097718</v>
      </c>
      <c r="AV2" s="61">
        <f>AN2</f>
        <v>50.034376999999999</v>
      </c>
      <c r="AW2" s="61">
        <v>351</v>
      </c>
      <c r="AX2" s="71">
        <f t="shared" ref="AX2:AX7" si="5">ABS(AO2-AW2)</f>
        <v>7</v>
      </c>
      <c r="AY2" s="72">
        <f t="shared" ref="AY2:AY7" si="6">ABS((AX2/AO2))</f>
        <v>2.0348837209302327E-2</v>
      </c>
      <c r="BA2" s="62">
        <f t="shared" ref="BA2:BA7" si="7">LN(AU2)</f>
        <v>3.2994495176980103</v>
      </c>
      <c r="BB2" s="62">
        <f t="shared" ref="BB2:BC7" si="8">LN(AV2)</f>
        <v>3.9127103091808002</v>
      </c>
      <c r="BC2" s="62">
        <f t="shared" si="8"/>
        <v>5.8607862234658654</v>
      </c>
    </row>
    <row r="3" spans="1:55" x14ac:dyDescent="0.25">
      <c r="A3" s="24">
        <v>82</v>
      </c>
      <c r="B3" s="25" t="s">
        <v>0</v>
      </c>
      <c r="C3" s="24">
        <v>81</v>
      </c>
      <c r="D3" s="24">
        <v>2749039</v>
      </c>
      <c r="E3" s="25" t="s">
        <v>280</v>
      </c>
      <c r="F3" s="25" t="s">
        <v>2</v>
      </c>
      <c r="G3" s="24">
        <v>-49.632151999999998</v>
      </c>
      <c r="H3" s="24">
        <v>-27.206053000000001</v>
      </c>
      <c r="I3" s="25" t="s">
        <v>255</v>
      </c>
      <c r="J3" s="24">
        <v>8</v>
      </c>
      <c r="K3" s="24">
        <v>83</v>
      </c>
      <c r="L3" s="25" t="s">
        <v>4</v>
      </c>
      <c r="M3" s="25" t="s">
        <v>281</v>
      </c>
      <c r="N3" s="24">
        <v>338</v>
      </c>
      <c r="O3" s="25" t="s">
        <v>6</v>
      </c>
      <c r="P3" s="25" t="s">
        <v>7</v>
      </c>
      <c r="Q3" s="25" t="s">
        <v>8</v>
      </c>
      <c r="R3" s="24">
        <v>28</v>
      </c>
      <c r="S3" s="24">
        <v>180.01071400000001</v>
      </c>
      <c r="T3" s="24">
        <v>166.86071200000001</v>
      </c>
      <c r="U3" s="24">
        <v>121.892858</v>
      </c>
      <c r="V3" s="24">
        <v>97.460713999999996</v>
      </c>
      <c r="W3" s="24">
        <v>109.132144</v>
      </c>
      <c r="X3" s="24">
        <v>98.075000000000003</v>
      </c>
      <c r="Y3" s="24">
        <v>128.71785800000001</v>
      </c>
      <c r="Z3" s="24">
        <v>100.85714299999999</v>
      </c>
      <c r="AA3" s="24">
        <v>132.60714200000001</v>
      </c>
      <c r="AB3" s="24">
        <v>161.59285700000001</v>
      </c>
      <c r="AC3" s="24">
        <v>134.06071499999999</v>
      </c>
      <c r="AD3" s="24">
        <v>130.37142900000001</v>
      </c>
      <c r="AE3" s="24">
        <v>1561.639285</v>
      </c>
      <c r="AF3" s="24">
        <v>468.76428399999998</v>
      </c>
      <c r="AG3" s="24">
        <v>304.66785700000003</v>
      </c>
      <c r="AH3" s="24">
        <v>362.182143</v>
      </c>
      <c r="AI3" s="24">
        <v>426.02500099999997</v>
      </c>
      <c r="AM3" s="61">
        <f t="shared" si="0"/>
        <v>27.206053000000001</v>
      </c>
      <c r="AN3" s="61">
        <f t="shared" si="1"/>
        <v>49.632151999999998</v>
      </c>
      <c r="AO3" s="61">
        <f t="shared" si="2"/>
        <v>338</v>
      </c>
      <c r="AQ3" s="62">
        <f t="shared" si="3"/>
        <v>3.3034394853090245</v>
      </c>
      <c r="AR3" s="62">
        <f t="shared" si="4"/>
        <v>3.9046388495297353</v>
      </c>
      <c r="AS3" s="62">
        <f t="shared" si="4"/>
        <v>5.8230458954830189</v>
      </c>
      <c r="AU3" s="61">
        <f t="shared" ref="AU3:AV7" si="9">AM3</f>
        <v>27.206053000000001</v>
      </c>
      <c r="AV3" s="61">
        <f t="shared" si="9"/>
        <v>49.632151999999998</v>
      </c>
      <c r="AW3" s="61">
        <v>339</v>
      </c>
      <c r="AX3" s="71">
        <f t="shared" si="5"/>
        <v>1</v>
      </c>
      <c r="AY3" s="72">
        <f t="shared" si="6"/>
        <v>2.9585798816568047E-3</v>
      </c>
      <c r="BA3" s="62">
        <f t="shared" si="7"/>
        <v>3.3034394853090245</v>
      </c>
      <c r="BB3" s="62">
        <f t="shared" si="8"/>
        <v>3.9046388495297353</v>
      </c>
      <c r="BC3" s="62">
        <f t="shared" si="8"/>
        <v>5.8260001073804499</v>
      </c>
    </row>
    <row r="4" spans="1:55" x14ac:dyDescent="0.25">
      <c r="A4" s="24">
        <v>81</v>
      </c>
      <c r="B4" s="25" t="s">
        <v>0</v>
      </c>
      <c r="C4" s="24">
        <v>80</v>
      </c>
      <c r="D4" s="24">
        <v>2749037</v>
      </c>
      <c r="E4" s="25" t="s">
        <v>282</v>
      </c>
      <c r="F4" s="25" t="s">
        <v>2</v>
      </c>
      <c r="G4" s="24">
        <v>-49.365763000000001</v>
      </c>
      <c r="H4" s="24">
        <v>-27.683833</v>
      </c>
      <c r="I4" s="25" t="s">
        <v>255</v>
      </c>
      <c r="J4" s="24">
        <v>8</v>
      </c>
      <c r="K4" s="24">
        <v>83</v>
      </c>
      <c r="L4" s="25" t="s">
        <v>4</v>
      </c>
      <c r="M4" s="25" t="s">
        <v>283</v>
      </c>
      <c r="N4" s="24">
        <v>450</v>
      </c>
      <c r="O4" s="25" t="s">
        <v>6</v>
      </c>
      <c r="P4" s="25" t="s">
        <v>7</v>
      </c>
      <c r="Q4" s="25" t="s">
        <v>8</v>
      </c>
      <c r="R4" s="24">
        <v>30</v>
      </c>
      <c r="S4" s="24">
        <v>157.153333</v>
      </c>
      <c r="T4" s="24">
        <v>144.47999999999999</v>
      </c>
      <c r="U4" s="24">
        <v>99.84</v>
      </c>
      <c r="V4" s="24">
        <v>87.57</v>
      </c>
      <c r="W4" s="24">
        <v>99.233333999999999</v>
      </c>
      <c r="X4" s="24">
        <v>91.263333000000003</v>
      </c>
      <c r="Y4" s="24">
        <v>135.35333399999999</v>
      </c>
      <c r="Z4" s="24">
        <v>106.875862</v>
      </c>
      <c r="AA4" s="24">
        <v>133.54482899999999</v>
      </c>
      <c r="AB4" s="24">
        <v>144.80344700000001</v>
      </c>
      <c r="AC4" s="24">
        <v>117.417242</v>
      </c>
      <c r="AD4" s="24">
        <v>126.30000099999999</v>
      </c>
      <c r="AE4" s="24">
        <v>1443.8347140000001</v>
      </c>
      <c r="AF4" s="24">
        <v>401.47333300000003</v>
      </c>
      <c r="AG4" s="24">
        <v>278.066667</v>
      </c>
      <c r="AH4" s="24">
        <v>375.774024</v>
      </c>
      <c r="AI4" s="24">
        <v>388.52069</v>
      </c>
      <c r="AM4" s="61">
        <f t="shared" si="0"/>
        <v>27.683833</v>
      </c>
      <c r="AN4" s="61">
        <f t="shared" si="1"/>
        <v>49.365763000000001</v>
      </c>
      <c r="AO4" s="61">
        <f t="shared" si="2"/>
        <v>450</v>
      </c>
      <c r="AQ4" s="62">
        <f t="shared" si="3"/>
        <v>3.3208485965961572</v>
      </c>
      <c r="AR4" s="62">
        <f t="shared" si="4"/>
        <v>3.8992571272389114</v>
      </c>
      <c r="AS4" s="62">
        <f t="shared" si="4"/>
        <v>6.1092475827643655</v>
      </c>
      <c r="AU4" s="61">
        <f t="shared" si="9"/>
        <v>27.683833</v>
      </c>
      <c r="AV4" s="61">
        <f t="shared" si="9"/>
        <v>49.365763000000001</v>
      </c>
      <c r="AW4" s="61">
        <v>449</v>
      </c>
      <c r="AX4" s="71">
        <f t="shared" si="5"/>
        <v>1</v>
      </c>
      <c r="AY4" s="72">
        <f t="shared" si="6"/>
        <v>2.2222222222222222E-3</v>
      </c>
      <c r="BA4" s="62">
        <f t="shared" si="7"/>
        <v>3.3208485965961572</v>
      </c>
      <c r="BB4" s="62">
        <f t="shared" si="8"/>
        <v>3.8992571272389114</v>
      </c>
      <c r="BC4" s="62">
        <f t="shared" si="8"/>
        <v>6.1070228877422545</v>
      </c>
    </row>
    <row r="5" spans="1:55" x14ac:dyDescent="0.25">
      <c r="A5" s="24">
        <v>66</v>
      </c>
      <c r="B5" s="25" t="s">
        <v>0</v>
      </c>
      <c r="C5" s="24">
        <v>65</v>
      </c>
      <c r="D5" s="24">
        <v>2749002</v>
      </c>
      <c r="E5" s="25" t="s">
        <v>284</v>
      </c>
      <c r="F5" s="25" t="s">
        <v>2</v>
      </c>
      <c r="G5" s="24">
        <v>-49.606319999999997</v>
      </c>
      <c r="H5" s="24">
        <v>-27.399108999999999</v>
      </c>
      <c r="I5" s="25" t="s">
        <v>255</v>
      </c>
      <c r="J5" s="24">
        <v>8</v>
      </c>
      <c r="K5" s="24">
        <v>83</v>
      </c>
      <c r="L5" s="25" t="s">
        <v>4</v>
      </c>
      <c r="M5" s="25" t="s">
        <v>285</v>
      </c>
      <c r="N5" s="24">
        <v>362</v>
      </c>
      <c r="O5" s="25" t="s">
        <v>6</v>
      </c>
      <c r="P5" s="25" t="s">
        <v>7</v>
      </c>
      <c r="Q5" s="25" t="s">
        <v>8</v>
      </c>
      <c r="R5" s="24">
        <v>30</v>
      </c>
      <c r="S5" s="24">
        <v>170.92333400000001</v>
      </c>
      <c r="T5" s="24">
        <v>158.566667</v>
      </c>
      <c r="U5" s="24">
        <v>91.853334000000004</v>
      </c>
      <c r="V5" s="24">
        <v>106.093333</v>
      </c>
      <c r="W5" s="24">
        <v>111.55333400000001</v>
      </c>
      <c r="X5" s="24">
        <v>97.296666000000002</v>
      </c>
      <c r="Y5" s="24">
        <v>138.38333399999999</v>
      </c>
      <c r="Z5" s="24">
        <v>113.903333</v>
      </c>
      <c r="AA5" s="24">
        <v>140.51000099999999</v>
      </c>
      <c r="AB5" s="24">
        <v>156.55333400000001</v>
      </c>
      <c r="AC5" s="24">
        <v>129.46</v>
      </c>
      <c r="AD5" s="24">
        <v>149.80333300000001</v>
      </c>
      <c r="AE5" s="24">
        <v>1564.900003</v>
      </c>
      <c r="AF5" s="24">
        <v>421.34333500000002</v>
      </c>
      <c r="AG5" s="24">
        <v>314.943333</v>
      </c>
      <c r="AH5" s="24">
        <v>392.79666800000001</v>
      </c>
      <c r="AI5" s="24">
        <v>435.816667</v>
      </c>
      <c r="AM5" s="61">
        <f t="shared" si="0"/>
        <v>27.399108999999999</v>
      </c>
      <c r="AN5" s="61">
        <f t="shared" si="1"/>
        <v>49.606319999999997</v>
      </c>
      <c r="AO5" s="61">
        <f t="shared" si="2"/>
        <v>362</v>
      </c>
      <c r="AQ5" s="62">
        <f t="shared" si="3"/>
        <v>3.3105104946171195</v>
      </c>
      <c r="AR5" s="62">
        <f t="shared" si="4"/>
        <v>3.9041182449685641</v>
      </c>
      <c r="AS5" s="62">
        <f t="shared" si="4"/>
        <v>5.8916442118257715</v>
      </c>
      <c r="AU5" s="61">
        <f t="shared" si="9"/>
        <v>27.399108999999999</v>
      </c>
      <c r="AV5" s="61">
        <f t="shared" si="9"/>
        <v>49.606319999999997</v>
      </c>
      <c r="AW5" s="61">
        <v>373</v>
      </c>
      <c r="AX5" s="71">
        <f t="shared" si="5"/>
        <v>11</v>
      </c>
      <c r="AY5" s="72">
        <f t="shared" si="6"/>
        <v>3.0386740331491711E-2</v>
      </c>
      <c r="BA5" s="62">
        <f t="shared" si="7"/>
        <v>3.3105104946171195</v>
      </c>
      <c r="BB5" s="62">
        <f t="shared" si="8"/>
        <v>3.9041182449685641</v>
      </c>
      <c r="BC5" s="62">
        <f t="shared" si="8"/>
        <v>5.9215784196438159</v>
      </c>
    </row>
    <row r="6" spans="1:55" x14ac:dyDescent="0.25">
      <c r="A6" s="24">
        <v>37</v>
      </c>
      <c r="B6" s="25" t="s">
        <v>0</v>
      </c>
      <c r="C6" s="24">
        <v>36</v>
      </c>
      <c r="D6" s="24">
        <v>2649053</v>
      </c>
      <c r="E6" s="25" t="s">
        <v>286</v>
      </c>
      <c r="F6" s="25" t="s">
        <v>2</v>
      </c>
      <c r="G6" s="24">
        <v>-49.802985999999997</v>
      </c>
      <c r="H6" s="24">
        <v>-26.926607000000001</v>
      </c>
      <c r="I6" s="25" t="s">
        <v>255</v>
      </c>
      <c r="J6" s="24">
        <v>8</v>
      </c>
      <c r="K6" s="24">
        <v>83</v>
      </c>
      <c r="L6" s="25" t="s">
        <v>4</v>
      </c>
      <c r="M6" s="25" t="s">
        <v>287</v>
      </c>
      <c r="N6" s="24">
        <v>400</v>
      </c>
      <c r="O6" s="25" t="s">
        <v>6</v>
      </c>
      <c r="P6" s="25" t="s">
        <v>7</v>
      </c>
      <c r="Q6" s="25" t="s">
        <v>8</v>
      </c>
      <c r="R6" s="24">
        <v>30</v>
      </c>
      <c r="S6" s="24">
        <v>163.84666799999999</v>
      </c>
      <c r="T6" s="24">
        <v>148.496666</v>
      </c>
      <c r="U6" s="24">
        <v>114.71000100000001</v>
      </c>
      <c r="V6" s="24">
        <v>89.146665999999996</v>
      </c>
      <c r="W6" s="24">
        <v>117.746667</v>
      </c>
      <c r="X6" s="24">
        <v>100.626666</v>
      </c>
      <c r="Y6" s="24">
        <v>121.043333</v>
      </c>
      <c r="Z6" s="24">
        <v>94.63</v>
      </c>
      <c r="AA6" s="24">
        <v>134.48666600000001</v>
      </c>
      <c r="AB6" s="24">
        <v>168.11</v>
      </c>
      <c r="AC6" s="24">
        <v>118.99000100000001</v>
      </c>
      <c r="AD6" s="24">
        <v>144.62</v>
      </c>
      <c r="AE6" s="24">
        <v>1516.453334</v>
      </c>
      <c r="AF6" s="24">
        <v>427.05333400000001</v>
      </c>
      <c r="AG6" s="24">
        <v>307.51999899999998</v>
      </c>
      <c r="AH6" s="24">
        <v>350.15999900000003</v>
      </c>
      <c r="AI6" s="24">
        <v>431.72000100000002</v>
      </c>
      <c r="AM6" s="61">
        <f t="shared" si="0"/>
        <v>26.926607000000001</v>
      </c>
      <c r="AN6" s="61">
        <f t="shared" si="1"/>
        <v>49.802985999999997</v>
      </c>
      <c r="AO6" s="61">
        <f t="shared" si="2"/>
        <v>400</v>
      </c>
      <c r="AQ6" s="62">
        <f t="shared" si="3"/>
        <v>3.2931149055696785</v>
      </c>
      <c r="AR6" s="62">
        <f t="shared" si="4"/>
        <v>3.9080749420724454</v>
      </c>
      <c r="AS6" s="62">
        <f t="shared" si="4"/>
        <v>5.9914645471079817</v>
      </c>
      <c r="AU6" s="61">
        <f t="shared" si="9"/>
        <v>26.926607000000001</v>
      </c>
      <c r="AV6" s="61">
        <f t="shared" si="9"/>
        <v>49.802985999999997</v>
      </c>
      <c r="AW6" s="61">
        <v>400</v>
      </c>
      <c r="AX6" s="71">
        <f t="shared" si="5"/>
        <v>0</v>
      </c>
      <c r="AY6" s="72">
        <f t="shared" si="6"/>
        <v>0</v>
      </c>
      <c r="BA6" s="62">
        <f t="shared" si="7"/>
        <v>3.2931149055696785</v>
      </c>
      <c r="BB6" s="62">
        <f t="shared" si="8"/>
        <v>3.9080749420724454</v>
      </c>
      <c r="BC6" s="62">
        <f t="shared" si="8"/>
        <v>5.9914645471079817</v>
      </c>
    </row>
    <row r="7" spans="1:55" x14ac:dyDescent="0.25">
      <c r="A7" s="24">
        <v>69</v>
      </c>
      <c r="B7" s="25" t="s">
        <v>0</v>
      </c>
      <c r="C7" s="24">
        <v>68</v>
      </c>
      <c r="D7" s="24">
        <v>2749006</v>
      </c>
      <c r="E7" s="25" t="s">
        <v>288</v>
      </c>
      <c r="F7" s="25" t="s">
        <v>2</v>
      </c>
      <c r="G7" s="24">
        <v>-49.941322</v>
      </c>
      <c r="H7" s="24">
        <v>-27.257719000000002</v>
      </c>
      <c r="I7" s="25" t="s">
        <v>255</v>
      </c>
      <c r="J7" s="24">
        <v>8</v>
      </c>
      <c r="K7" s="24">
        <v>83</v>
      </c>
      <c r="L7" s="25" t="s">
        <v>4</v>
      </c>
      <c r="M7" s="25" t="s">
        <v>289</v>
      </c>
      <c r="N7" s="24">
        <v>355</v>
      </c>
      <c r="O7" s="25" t="s">
        <v>6</v>
      </c>
      <c r="P7" s="25" t="s">
        <v>7</v>
      </c>
      <c r="Q7" s="25" t="s">
        <v>8</v>
      </c>
      <c r="R7" s="24">
        <v>30</v>
      </c>
      <c r="S7" s="24">
        <v>167.79333199999999</v>
      </c>
      <c r="T7" s="24">
        <v>168.843335</v>
      </c>
      <c r="U7" s="24">
        <v>121.73</v>
      </c>
      <c r="V7" s="24">
        <v>90.75</v>
      </c>
      <c r="W7" s="24">
        <v>109.439999</v>
      </c>
      <c r="X7" s="24">
        <v>86.663332999999994</v>
      </c>
      <c r="Y7" s="24">
        <v>121.636667</v>
      </c>
      <c r="Z7" s="24">
        <v>103.416667</v>
      </c>
      <c r="AA7" s="24">
        <v>133.993334</v>
      </c>
      <c r="AB7" s="24">
        <v>158.57666599999999</v>
      </c>
      <c r="AC7" s="24">
        <v>140.80333400000001</v>
      </c>
      <c r="AD7" s="24">
        <v>146.400001</v>
      </c>
      <c r="AE7" s="24">
        <v>1550.0466690000001</v>
      </c>
      <c r="AF7" s="24">
        <v>458.366668</v>
      </c>
      <c r="AG7" s="24">
        <v>286.85333300000002</v>
      </c>
      <c r="AH7" s="24">
        <v>359.04666800000001</v>
      </c>
      <c r="AI7" s="24">
        <v>445.78000100000003</v>
      </c>
      <c r="AM7" s="61">
        <f t="shared" si="0"/>
        <v>27.257719000000002</v>
      </c>
      <c r="AN7" s="61">
        <f t="shared" si="1"/>
        <v>49.941322</v>
      </c>
      <c r="AO7" s="61">
        <f t="shared" si="2"/>
        <v>355</v>
      </c>
      <c r="AQ7" s="62">
        <f t="shared" si="3"/>
        <v>3.3053367470520447</v>
      </c>
      <c r="AR7" s="62">
        <f t="shared" si="4"/>
        <v>3.9108487562673755</v>
      </c>
      <c r="AS7" s="62">
        <f t="shared" si="4"/>
        <v>5.872117789475416</v>
      </c>
      <c r="AU7" s="61">
        <f t="shared" si="9"/>
        <v>27.257719000000002</v>
      </c>
      <c r="AV7" s="61">
        <f t="shared" si="9"/>
        <v>49.941322</v>
      </c>
      <c r="AW7" s="61">
        <v>355</v>
      </c>
      <c r="AX7" s="71">
        <f t="shared" si="5"/>
        <v>0</v>
      </c>
      <c r="AY7" s="72">
        <f t="shared" si="6"/>
        <v>0</v>
      </c>
      <c r="BA7" s="62">
        <f t="shared" si="7"/>
        <v>3.3053367470520447</v>
      </c>
      <c r="BB7" s="62">
        <f t="shared" si="8"/>
        <v>3.9108487562673755</v>
      </c>
      <c r="BC7" s="62">
        <f t="shared" si="8"/>
        <v>5.872117789475416</v>
      </c>
    </row>
    <row r="8" spans="1:55" x14ac:dyDescent="0.25">
      <c r="A8" s="24">
        <v>29</v>
      </c>
      <c r="B8" s="25" t="s">
        <v>0</v>
      </c>
      <c r="C8" s="24">
        <v>28</v>
      </c>
      <c r="D8" s="24">
        <v>2649004</v>
      </c>
      <c r="E8" s="25" t="s">
        <v>290</v>
      </c>
      <c r="F8" s="25" t="s">
        <v>2</v>
      </c>
      <c r="G8" s="24">
        <v>-49.272426000000003</v>
      </c>
      <c r="H8" s="24">
        <v>-26.830219</v>
      </c>
      <c r="I8" s="25" t="s">
        <v>255</v>
      </c>
      <c r="J8" s="24">
        <v>8</v>
      </c>
      <c r="K8" s="24">
        <v>83</v>
      </c>
      <c r="L8" s="25" t="s">
        <v>4</v>
      </c>
      <c r="M8" s="25" t="s">
        <v>291</v>
      </c>
      <c r="N8" s="24">
        <v>66</v>
      </c>
      <c r="O8" s="25" t="s">
        <v>6</v>
      </c>
      <c r="P8" s="25" t="s">
        <v>7</v>
      </c>
      <c r="Q8" s="25" t="s">
        <v>8</v>
      </c>
      <c r="R8" s="24">
        <v>30</v>
      </c>
      <c r="S8" s="24">
        <v>226.379999</v>
      </c>
      <c r="T8" s="24">
        <v>189.43</v>
      </c>
      <c r="U8" s="24">
        <v>151.213334</v>
      </c>
      <c r="V8" s="24">
        <v>103.433334</v>
      </c>
      <c r="W8" s="24">
        <v>113.043333</v>
      </c>
      <c r="X8" s="24">
        <v>94.823333000000005</v>
      </c>
      <c r="Y8" s="24">
        <v>115.16</v>
      </c>
      <c r="Z8" s="24">
        <v>99.836665999999994</v>
      </c>
      <c r="AA8" s="24">
        <v>148.970001</v>
      </c>
      <c r="AB8" s="24">
        <v>164.85333199999999</v>
      </c>
      <c r="AC8" s="24">
        <v>135.716667</v>
      </c>
      <c r="AD8" s="24">
        <v>172.67333300000001</v>
      </c>
      <c r="AE8" s="24">
        <v>1715.5333330000001</v>
      </c>
      <c r="AF8" s="24">
        <v>567.02333299999998</v>
      </c>
      <c r="AG8" s="24">
        <v>311.3</v>
      </c>
      <c r="AH8" s="24">
        <v>363.96666800000003</v>
      </c>
      <c r="AI8" s="24">
        <v>473.24333200000001</v>
      </c>
      <c r="AM8" s="61">
        <f t="shared" ref="AM8:AM26" si="10">ABS(H8)</f>
        <v>26.830219</v>
      </c>
      <c r="AN8" s="61">
        <f t="shared" ref="AN8:AN26" si="11">ABS(G8)</f>
        <v>49.272426000000003</v>
      </c>
      <c r="AO8" s="61">
        <f t="shared" ref="AO8:AO26" si="12">N8</f>
        <v>66</v>
      </c>
      <c r="AQ8" s="62">
        <f t="shared" ref="AQ8:AQ26" si="13">LN(AM8)</f>
        <v>3.2895288269088785</v>
      </c>
      <c r="AR8" s="62">
        <f t="shared" ref="AR8:AR26" si="14">LN(AN8)</f>
        <v>3.8973646142314387</v>
      </c>
      <c r="AS8" s="62">
        <f t="shared" ref="AS8:AS26" si="15">LN(AO8)</f>
        <v>4.1896547420264252</v>
      </c>
      <c r="AU8" s="61">
        <f t="shared" ref="AU8:AU26" si="16">AM8</f>
        <v>26.830219</v>
      </c>
      <c r="AV8" s="61">
        <f t="shared" ref="AV8:AV26" si="17">AN8</f>
        <v>49.272426000000003</v>
      </c>
      <c r="AW8" s="61">
        <v>65</v>
      </c>
      <c r="AX8" s="71">
        <f t="shared" ref="AX8:AX26" si="18">ABS(AO8-AW8)</f>
        <v>1</v>
      </c>
      <c r="AY8" s="72">
        <f t="shared" ref="AY8:AY26" si="19">ABS((AX8/AO8))</f>
        <v>1.5151515151515152E-2</v>
      </c>
      <c r="BA8" s="62">
        <f t="shared" ref="BA8:BA26" si="20">LN(AU8)</f>
        <v>3.2895288269088785</v>
      </c>
      <c r="BB8" s="62">
        <f t="shared" ref="BB8:BB26" si="21">LN(AV8)</f>
        <v>3.8973646142314387</v>
      </c>
      <c r="BC8" s="62">
        <f t="shared" ref="BC8:BC26" si="22">LN(AW8)</f>
        <v>4.1743872698956368</v>
      </c>
    </row>
    <row r="9" spans="1:55" x14ac:dyDescent="0.25">
      <c r="A9" s="24">
        <v>68</v>
      </c>
      <c r="B9" s="25" t="s">
        <v>0</v>
      </c>
      <c r="C9" s="24">
        <v>67</v>
      </c>
      <c r="D9" s="24">
        <v>2749005</v>
      </c>
      <c r="E9" s="25" t="s">
        <v>292</v>
      </c>
      <c r="F9" s="25" t="s">
        <v>2</v>
      </c>
      <c r="G9" s="24">
        <v>-49.590206999999999</v>
      </c>
      <c r="H9" s="24">
        <v>-27.034662999999998</v>
      </c>
      <c r="I9" s="25" t="s">
        <v>255</v>
      </c>
      <c r="J9" s="24">
        <v>8</v>
      </c>
      <c r="K9" s="24">
        <v>83</v>
      </c>
      <c r="L9" s="25" t="s">
        <v>4</v>
      </c>
      <c r="M9" s="25" t="s">
        <v>293</v>
      </c>
      <c r="N9" s="24">
        <v>284</v>
      </c>
      <c r="O9" s="25" t="s">
        <v>6</v>
      </c>
      <c r="P9" s="25" t="s">
        <v>7</v>
      </c>
      <c r="Q9" s="25" t="s">
        <v>8</v>
      </c>
      <c r="R9" s="24">
        <v>30</v>
      </c>
      <c r="S9" s="24">
        <v>170.67666700000001</v>
      </c>
      <c r="T9" s="24">
        <v>137.51666700000001</v>
      </c>
      <c r="U9" s="24">
        <v>95.21</v>
      </c>
      <c r="V9" s="24">
        <v>81.173333</v>
      </c>
      <c r="W9" s="24">
        <v>107.736667</v>
      </c>
      <c r="X9" s="24">
        <v>93.546666999999999</v>
      </c>
      <c r="Y9" s="24">
        <v>121.186667</v>
      </c>
      <c r="Z9" s="24">
        <v>94.353333000000006</v>
      </c>
      <c r="AA9" s="24">
        <v>121.74333300000001</v>
      </c>
      <c r="AB9" s="24">
        <v>155.20333299999999</v>
      </c>
      <c r="AC9" s="24">
        <v>119.316667</v>
      </c>
      <c r="AD9" s="24">
        <v>127.490002</v>
      </c>
      <c r="AE9" s="24">
        <v>1425.153335</v>
      </c>
      <c r="AF9" s="24">
        <v>403.40333299999998</v>
      </c>
      <c r="AG9" s="24">
        <v>282.45666599999998</v>
      </c>
      <c r="AH9" s="24">
        <v>337.28333300000003</v>
      </c>
      <c r="AI9" s="24">
        <v>402.01000199999999</v>
      </c>
      <c r="AM9" s="61">
        <f t="shared" si="10"/>
        <v>27.034662999999998</v>
      </c>
      <c r="AN9" s="61">
        <f t="shared" si="11"/>
        <v>49.590206999999999</v>
      </c>
      <c r="AO9" s="61">
        <f t="shared" si="12"/>
        <v>284</v>
      </c>
      <c r="AQ9" s="62">
        <f t="shared" si="13"/>
        <v>3.2971198574335454</v>
      </c>
      <c r="AR9" s="62">
        <f t="shared" si="14"/>
        <v>3.9037933747210056</v>
      </c>
      <c r="AS9" s="62">
        <f t="shared" si="15"/>
        <v>5.6489742381612063</v>
      </c>
      <c r="AU9" s="61">
        <f t="shared" si="16"/>
        <v>27.034662999999998</v>
      </c>
      <c r="AV9" s="61">
        <f t="shared" si="17"/>
        <v>49.590206999999999</v>
      </c>
      <c r="AW9" s="61">
        <v>281</v>
      </c>
      <c r="AX9" s="71">
        <f t="shared" si="18"/>
        <v>3</v>
      </c>
      <c r="AY9" s="72">
        <f t="shared" si="19"/>
        <v>1.0563380281690141E-2</v>
      </c>
      <c r="BA9" s="62">
        <f t="shared" si="20"/>
        <v>3.2971198574335454</v>
      </c>
      <c r="BB9" s="62">
        <f t="shared" si="21"/>
        <v>3.9037933747210056</v>
      </c>
      <c r="BC9" s="62">
        <f t="shared" si="22"/>
        <v>5.6383546693337454</v>
      </c>
    </row>
    <row r="10" spans="1:55" x14ac:dyDescent="0.25">
      <c r="A10" s="24">
        <v>64</v>
      </c>
      <c r="B10" s="25" t="s">
        <v>0</v>
      </c>
      <c r="C10" s="24">
        <v>63</v>
      </c>
      <c r="D10" s="24">
        <v>2749000</v>
      </c>
      <c r="E10" s="25" t="s">
        <v>294</v>
      </c>
      <c r="F10" s="25" t="s">
        <v>2</v>
      </c>
      <c r="G10" s="24">
        <v>-49.395482999999999</v>
      </c>
      <c r="H10" s="24">
        <v>-27.038553</v>
      </c>
      <c r="I10" s="25" t="s">
        <v>255</v>
      </c>
      <c r="J10" s="24">
        <v>8</v>
      </c>
      <c r="K10" s="24">
        <v>83</v>
      </c>
      <c r="L10" s="25" t="s">
        <v>4</v>
      </c>
      <c r="M10" s="25" t="s">
        <v>295</v>
      </c>
      <c r="N10" s="24">
        <v>91</v>
      </c>
      <c r="O10" s="25" t="s">
        <v>6</v>
      </c>
      <c r="P10" s="25" t="s">
        <v>7</v>
      </c>
      <c r="Q10" s="25" t="s">
        <v>8</v>
      </c>
      <c r="R10" s="24">
        <v>30</v>
      </c>
      <c r="S10" s="24">
        <v>197.316665</v>
      </c>
      <c r="T10" s="24">
        <v>158.26666700000001</v>
      </c>
      <c r="U10" s="24">
        <v>134.85666699999999</v>
      </c>
      <c r="V10" s="24">
        <v>84.706666999999996</v>
      </c>
      <c r="W10" s="24">
        <v>109.653333</v>
      </c>
      <c r="X10" s="24">
        <v>94.653333000000003</v>
      </c>
      <c r="Y10" s="24">
        <v>120.16333299999999</v>
      </c>
      <c r="Z10" s="24">
        <v>98.453333999999998</v>
      </c>
      <c r="AA10" s="24">
        <v>139.21333300000001</v>
      </c>
      <c r="AB10" s="24">
        <v>169.95333299999999</v>
      </c>
      <c r="AC10" s="24">
        <v>129.716666</v>
      </c>
      <c r="AD10" s="24">
        <v>152.936668</v>
      </c>
      <c r="AE10" s="24">
        <v>1589.889999</v>
      </c>
      <c r="AF10" s="24">
        <v>490.439999</v>
      </c>
      <c r="AG10" s="24">
        <v>289.01333299999999</v>
      </c>
      <c r="AH10" s="24">
        <v>357.82999899999999</v>
      </c>
      <c r="AI10" s="24">
        <v>452.60666700000002</v>
      </c>
      <c r="AM10" s="61">
        <f t="shared" si="10"/>
        <v>27.038553</v>
      </c>
      <c r="AN10" s="61">
        <f t="shared" si="11"/>
        <v>49.395482999999999</v>
      </c>
      <c r="AO10" s="61">
        <f t="shared" si="12"/>
        <v>91</v>
      </c>
      <c r="AQ10" s="62">
        <f t="shared" si="13"/>
        <v>3.2972637364292656</v>
      </c>
      <c r="AR10" s="62">
        <f t="shared" si="14"/>
        <v>3.8998589827662733</v>
      </c>
      <c r="AS10" s="62">
        <f t="shared" si="15"/>
        <v>4.5108595065168497</v>
      </c>
      <c r="AU10" s="61">
        <f t="shared" si="16"/>
        <v>27.038553</v>
      </c>
      <c r="AV10" s="61">
        <f t="shared" si="17"/>
        <v>49.395482999999999</v>
      </c>
      <c r="AW10" s="61">
        <v>95</v>
      </c>
      <c r="AX10" s="71">
        <f t="shared" si="18"/>
        <v>4</v>
      </c>
      <c r="AY10" s="72">
        <f t="shared" si="19"/>
        <v>4.3956043956043959E-2</v>
      </c>
      <c r="BA10" s="62">
        <f t="shared" si="20"/>
        <v>3.2972637364292656</v>
      </c>
      <c r="BB10" s="62">
        <f t="shared" si="21"/>
        <v>3.8998589827662733</v>
      </c>
      <c r="BC10" s="62">
        <f t="shared" si="22"/>
        <v>4.5538768916005408</v>
      </c>
    </row>
    <row r="11" spans="1:55" x14ac:dyDescent="0.25">
      <c r="A11" s="24">
        <v>58</v>
      </c>
      <c r="B11" s="25" t="s">
        <v>0</v>
      </c>
      <c r="C11" s="24">
        <v>57</v>
      </c>
      <c r="D11" s="24">
        <v>2748000</v>
      </c>
      <c r="E11" s="25" t="s">
        <v>296</v>
      </c>
      <c r="F11" s="25" t="s">
        <v>2</v>
      </c>
      <c r="G11" s="24">
        <v>-48.918256999999997</v>
      </c>
      <c r="H11" s="24">
        <v>-27.101054999999999</v>
      </c>
      <c r="I11" s="25" t="s">
        <v>255</v>
      </c>
      <c r="J11" s="24">
        <v>8</v>
      </c>
      <c r="K11" s="24">
        <v>83</v>
      </c>
      <c r="L11" s="25" t="s">
        <v>4</v>
      </c>
      <c r="M11" s="25" t="s">
        <v>297</v>
      </c>
      <c r="N11" s="24">
        <v>20</v>
      </c>
      <c r="O11" s="25" t="s">
        <v>6</v>
      </c>
      <c r="P11" s="25" t="s">
        <v>7</v>
      </c>
      <c r="Q11" s="25" t="s">
        <v>8</v>
      </c>
      <c r="R11" s="24">
        <v>28</v>
      </c>
      <c r="S11" s="24">
        <v>228.80370400000001</v>
      </c>
      <c r="T11" s="24">
        <v>187.28214299999999</v>
      </c>
      <c r="U11" s="24">
        <v>149.62857199999999</v>
      </c>
      <c r="V11" s="24">
        <v>102.464286</v>
      </c>
      <c r="W11" s="24">
        <v>93.825925999999995</v>
      </c>
      <c r="X11" s="24">
        <v>86.860714000000002</v>
      </c>
      <c r="Y11" s="24">
        <v>105.52500000000001</v>
      </c>
      <c r="Z11" s="24">
        <v>97.328570999999997</v>
      </c>
      <c r="AA11" s="24">
        <v>142.53214299999999</v>
      </c>
      <c r="AB11" s="24">
        <v>155.00357199999999</v>
      </c>
      <c r="AC11" s="24">
        <v>136.489655</v>
      </c>
      <c r="AD11" s="24">
        <v>176.37931</v>
      </c>
      <c r="AE11" s="24">
        <v>1662.1235959999999</v>
      </c>
      <c r="AF11" s="24">
        <v>565.71441800000002</v>
      </c>
      <c r="AG11" s="24">
        <v>283.15092600000003</v>
      </c>
      <c r="AH11" s="24">
        <v>345.38571400000001</v>
      </c>
      <c r="AI11" s="24">
        <v>467.87253700000002</v>
      </c>
      <c r="AM11" s="61">
        <f t="shared" si="10"/>
        <v>27.101054999999999</v>
      </c>
      <c r="AN11" s="61">
        <f t="shared" si="11"/>
        <v>48.918256999999997</v>
      </c>
      <c r="AO11" s="61">
        <f t="shared" si="12"/>
        <v>20</v>
      </c>
      <c r="AQ11" s="62">
        <f t="shared" si="13"/>
        <v>3.2995726570172055</v>
      </c>
      <c r="AR11" s="62">
        <f t="shared" si="14"/>
        <v>3.8901506805848762</v>
      </c>
      <c r="AS11" s="62">
        <f t="shared" si="15"/>
        <v>2.9957322735539909</v>
      </c>
      <c r="AU11" s="61">
        <f t="shared" si="16"/>
        <v>27.101054999999999</v>
      </c>
      <c r="AV11" s="61">
        <f t="shared" si="17"/>
        <v>48.918256999999997</v>
      </c>
      <c r="AW11" s="61">
        <v>19</v>
      </c>
      <c r="AX11" s="71">
        <f t="shared" si="18"/>
        <v>1</v>
      </c>
      <c r="AY11" s="72">
        <f t="shared" si="19"/>
        <v>0.05</v>
      </c>
      <c r="BA11" s="62">
        <f t="shared" si="20"/>
        <v>3.2995726570172055</v>
      </c>
      <c r="BB11" s="62">
        <f t="shared" si="21"/>
        <v>3.8901506805848762</v>
      </c>
      <c r="BC11" s="62">
        <f t="shared" si="22"/>
        <v>2.9444389791664403</v>
      </c>
    </row>
    <row r="12" spans="1:55" x14ac:dyDescent="0.25">
      <c r="A12" s="24">
        <v>42</v>
      </c>
      <c r="B12" s="25" t="s">
        <v>0</v>
      </c>
      <c r="C12" s="24">
        <v>41</v>
      </c>
      <c r="D12" s="24">
        <v>2650014</v>
      </c>
      <c r="E12" s="25" t="s">
        <v>298</v>
      </c>
      <c r="F12" s="25" t="s">
        <v>2</v>
      </c>
      <c r="G12" s="24">
        <v>-50.143822</v>
      </c>
      <c r="H12" s="24">
        <v>-26.945495000000001</v>
      </c>
      <c r="I12" s="25" t="s">
        <v>255</v>
      </c>
      <c r="J12" s="24">
        <v>8</v>
      </c>
      <c r="K12" s="24">
        <v>83</v>
      </c>
      <c r="L12" s="25" t="s">
        <v>4</v>
      </c>
      <c r="M12" s="25" t="s">
        <v>299</v>
      </c>
      <c r="N12" s="24">
        <v>574</v>
      </c>
      <c r="O12" s="25" t="s">
        <v>6</v>
      </c>
      <c r="P12" s="25" t="s">
        <v>7</v>
      </c>
      <c r="Q12" s="25" t="s">
        <v>8</v>
      </c>
      <c r="R12" s="24">
        <v>30</v>
      </c>
      <c r="S12" s="24">
        <v>187.49333100000001</v>
      </c>
      <c r="T12" s="24">
        <v>201.82666599999999</v>
      </c>
      <c r="U12" s="24">
        <v>147.08000000000001</v>
      </c>
      <c r="V12" s="24">
        <v>91.037931</v>
      </c>
      <c r="W12" s="24">
        <v>117.64666699999999</v>
      </c>
      <c r="X12" s="24">
        <v>94.923333</v>
      </c>
      <c r="Y12" s="24">
        <v>116.313332</v>
      </c>
      <c r="Z12" s="24">
        <v>100.52</v>
      </c>
      <c r="AA12" s="24">
        <v>141.87241399999999</v>
      </c>
      <c r="AB12" s="24">
        <v>178.49655200000001</v>
      </c>
      <c r="AC12" s="24">
        <v>136.52413799999999</v>
      </c>
      <c r="AD12" s="24">
        <v>158.06206900000001</v>
      </c>
      <c r="AE12" s="24">
        <v>1671.7964340000001</v>
      </c>
      <c r="AF12" s="24">
        <v>536.39999799999998</v>
      </c>
      <c r="AG12" s="24">
        <v>303.60793100000001</v>
      </c>
      <c r="AH12" s="24">
        <v>358.70574499999998</v>
      </c>
      <c r="AI12" s="24">
        <v>473.08275900000001</v>
      </c>
      <c r="AM12" s="61">
        <f t="shared" si="10"/>
        <v>26.945495000000001</v>
      </c>
      <c r="AN12" s="61">
        <f t="shared" si="11"/>
        <v>50.143822</v>
      </c>
      <c r="AO12" s="61">
        <f t="shared" si="12"/>
        <v>574</v>
      </c>
      <c r="AQ12" s="62">
        <f t="shared" si="13"/>
        <v>3.2938161219719619</v>
      </c>
      <c r="AR12" s="62">
        <f t="shared" si="14"/>
        <v>3.9148953163906666</v>
      </c>
      <c r="AS12" s="62">
        <f t="shared" si="15"/>
        <v>6.3526293963195668</v>
      </c>
      <c r="AU12" s="61">
        <f t="shared" si="16"/>
        <v>26.945495000000001</v>
      </c>
      <c r="AV12" s="61">
        <f t="shared" si="17"/>
        <v>50.143822</v>
      </c>
      <c r="AW12" s="61">
        <v>576</v>
      </c>
      <c r="AX12" s="71">
        <f t="shared" si="18"/>
        <v>2</v>
      </c>
      <c r="AY12" s="72">
        <f t="shared" si="19"/>
        <v>3.4843205574912892E-3</v>
      </c>
      <c r="BA12" s="62">
        <f t="shared" si="20"/>
        <v>3.2938161219719619</v>
      </c>
      <c r="BB12" s="62">
        <f t="shared" si="21"/>
        <v>3.9148953163906666</v>
      </c>
      <c r="BC12" s="62">
        <f t="shared" si="22"/>
        <v>6.3561076606958915</v>
      </c>
    </row>
    <row r="13" spans="1:55" x14ac:dyDescent="0.25">
      <c r="A13" s="24">
        <v>41</v>
      </c>
      <c r="B13" s="25" t="s">
        <v>0</v>
      </c>
      <c r="C13" s="24">
        <v>40</v>
      </c>
      <c r="D13" s="24">
        <v>2649061</v>
      </c>
      <c r="E13" s="25" t="s">
        <v>300</v>
      </c>
      <c r="F13" s="25" t="s">
        <v>2</v>
      </c>
      <c r="G13" s="24">
        <v>-49.672707000000003</v>
      </c>
      <c r="H13" s="24">
        <v>-26.895496000000001</v>
      </c>
      <c r="I13" s="25" t="s">
        <v>255</v>
      </c>
      <c r="J13" s="24">
        <v>8</v>
      </c>
      <c r="K13" s="24">
        <v>83</v>
      </c>
      <c r="L13" s="25" t="s">
        <v>4</v>
      </c>
      <c r="M13" s="25" t="s">
        <v>301</v>
      </c>
      <c r="N13" s="24">
        <v>322</v>
      </c>
      <c r="O13" s="25" t="s">
        <v>6</v>
      </c>
      <c r="P13" s="25" t="s">
        <v>7</v>
      </c>
      <c r="Q13" s="25" t="s">
        <v>8</v>
      </c>
      <c r="R13" s="24">
        <v>26</v>
      </c>
      <c r="S13" s="24">
        <v>172.16923199999999</v>
      </c>
      <c r="T13" s="24">
        <v>152.05600100000001</v>
      </c>
      <c r="U13" s="24">
        <v>107.992001</v>
      </c>
      <c r="V13" s="24">
        <v>88.56</v>
      </c>
      <c r="W13" s="24">
        <v>93.988</v>
      </c>
      <c r="X13" s="24">
        <v>92.823999000000001</v>
      </c>
      <c r="Y13" s="24">
        <v>122.43461499999999</v>
      </c>
      <c r="Z13" s="24">
        <v>91.946155000000005</v>
      </c>
      <c r="AA13" s="24">
        <v>129.04230699999999</v>
      </c>
      <c r="AB13" s="24">
        <v>162.268</v>
      </c>
      <c r="AC13" s="24">
        <v>120.94615400000001</v>
      </c>
      <c r="AD13" s="24">
        <v>141.22962999999999</v>
      </c>
      <c r="AE13" s="24">
        <v>1475.4560919999999</v>
      </c>
      <c r="AF13" s="24">
        <v>432.21723300000002</v>
      </c>
      <c r="AG13" s="24">
        <v>275.37199900000002</v>
      </c>
      <c r="AH13" s="24">
        <v>343.42307599999998</v>
      </c>
      <c r="AI13" s="24">
        <v>424.443783</v>
      </c>
      <c r="AM13" s="61">
        <f t="shared" si="10"/>
        <v>26.895496000000001</v>
      </c>
      <c r="AN13" s="61">
        <f t="shared" si="11"/>
        <v>49.672707000000003</v>
      </c>
      <c r="AO13" s="61">
        <f t="shared" si="12"/>
        <v>322</v>
      </c>
      <c r="AQ13" s="62">
        <f t="shared" si="13"/>
        <v>3.2919588376447604</v>
      </c>
      <c r="AR13" s="62">
        <f t="shared" si="14"/>
        <v>3.9054556273322114</v>
      </c>
      <c r="AS13" s="62">
        <f t="shared" si="15"/>
        <v>5.7745515455444085</v>
      </c>
      <c r="AU13" s="61">
        <f t="shared" si="16"/>
        <v>26.895496000000001</v>
      </c>
      <c r="AV13" s="61">
        <f t="shared" si="17"/>
        <v>49.672707000000003</v>
      </c>
      <c r="AW13" s="61">
        <v>320</v>
      </c>
      <c r="AX13" s="71">
        <f t="shared" si="18"/>
        <v>2</v>
      </c>
      <c r="AY13" s="72">
        <f t="shared" si="19"/>
        <v>6.2111801242236021E-3</v>
      </c>
      <c r="BA13" s="62">
        <f t="shared" si="20"/>
        <v>3.2919588376447604</v>
      </c>
      <c r="BB13" s="62">
        <f t="shared" si="21"/>
        <v>3.9054556273322114</v>
      </c>
      <c r="BC13" s="62">
        <f t="shared" si="22"/>
        <v>5.768320995793772</v>
      </c>
    </row>
    <row r="14" spans="1:55" x14ac:dyDescent="0.25">
      <c r="A14" s="24">
        <v>70</v>
      </c>
      <c r="B14" s="25" t="s">
        <v>0</v>
      </c>
      <c r="C14" s="24">
        <v>69</v>
      </c>
      <c r="D14" s="24">
        <v>2749007</v>
      </c>
      <c r="E14" s="25" t="s">
        <v>302</v>
      </c>
      <c r="F14" s="25" t="s">
        <v>2</v>
      </c>
      <c r="G14" s="24">
        <v>-49.383263999999997</v>
      </c>
      <c r="H14" s="24">
        <v>-27.731055999999999</v>
      </c>
      <c r="I14" s="25" t="s">
        <v>255</v>
      </c>
      <c r="J14" s="24">
        <v>8</v>
      </c>
      <c r="K14" s="24">
        <v>83</v>
      </c>
      <c r="L14" s="25" t="s">
        <v>4</v>
      </c>
      <c r="M14" s="25" t="s">
        <v>283</v>
      </c>
      <c r="N14" s="24">
        <v>840</v>
      </c>
      <c r="O14" s="25" t="s">
        <v>6</v>
      </c>
      <c r="P14" s="25" t="s">
        <v>7</v>
      </c>
      <c r="Q14" s="25" t="s">
        <v>8</v>
      </c>
      <c r="R14" s="24">
        <v>30</v>
      </c>
      <c r="S14" s="24">
        <v>185.61666700000001</v>
      </c>
      <c r="T14" s="24">
        <v>157.95000099999999</v>
      </c>
      <c r="U14" s="24">
        <v>99.843333000000001</v>
      </c>
      <c r="V14" s="24">
        <v>89.13</v>
      </c>
      <c r="W14" s="24">
        <v>106.84</v>
      </c>
      <c r="X14" s="24">
        <v>96.926668000000006</v>
      </c>
      <c r="Y14" s="24">
        <v>142.95666700000001</v>
      </c>
      <c r="Z14" s="24">
        <v>113.483334</v>
      </c>
      <c r="AA14" s="24">
        <v>145.82666699999999</v>
      </c>
      <c r="AB14" s="24">
        <v>156.063334</v>
      </c>
      <c r="AC14" s="24">
        <v>127.21</v>
      </c>
      <c r="AD14" s="24">
        <v>134.746667</v>
      </c>
      <c r="AE14" s="24">
        <v>1556.593337</v>
      </c>
      <c r="AF14" s="24">
        <v>443.41000100000002</v>
      </c>
      <c r="AG14" s="24">
        <v>292.89666799999998</v>
      </c>
      <c r="AH14" s="24">
        <v>402.26666699999998</v>
      </c>
      <c r="AI14" s="24">
        <v>418.02000099999998</v>
      </c>
      <c r="AM14" s="61">
        <f t="shared" si="10"/>
        <v>27.731055999999999</v>
      </c>
      <c r="AN14" s="61">
        <f t="shared" si="11"/>
        <v>49.383263999999997</v>
      </c>
      <c r="AO14" s="61">
        <f t="shared" si="12"/>
        <v>840</v>
      </c>
      <c r="AQ14" s="62">
        <f t="shared" si="13"/>
        <v>3.3225529404027849</v>
      </c>
      <c r="AR14" s="62">
        <f t="shared" si="14"/>
        <v>3.8996115813680285</v>
      </c>
      <c r="AS14" s="62">
        <f t="shared" si="15"/>
        <v>6.7334018918373593</v>
      </c>
      <c r="AU14" s="61">
        <f t="shared" si="16"/>
        <v>27.731055999999999</v>
      </c>
      <c r="AV14" s="61">
        <f t="shared" si="17"/>
        <v>49.383263999999997</v>
      </c>
      <c r="AW14" s="61">
        <v>840</v>
      </c>
      <c r="AX14" s="71">
        <f t="shared" si="18"/>
        <v>0</v>
      </c>
      <c r="AY14" s="72">
        <f t="shared" si="19"/>
        <v>0</v>
      </c>
      <c r="BA14" s="62">
        <f t="shared" si="20"/>
        <v>3.3225529404027849</v>
      </c>
      <c r="BB14" s="62">
        <f t="shared" si="21"/>
        <v>3.8996115813680285</v>
      </c>
      <c r="BC14" s="62">
        <f t="shared" si="22"/>
        <v>6.7334018918373593</v>
      </c>
    </row>
    <row r="15" spans="1:55" x14ac:dyDescent="0.25">
      <c r="A15" s="24">
        <v>38</v>
      </c>
      <c r="B15" s="25" t="s">
        <v>0</v>
      </c>
      <c r="C15" s="24">
        <v>37</v>
      </c>
      <c r="D15" s="24">
        <v>2649054</v>
      </c>
      <c r="E15" s="25" t="s">
        <v>303</v>
      </c>
      <c r="F15" s="25" t="s">
        <v>2</v>
      </c>
      <c r="G15" s="24">
        <v>-49.844096</v>
      </c>
      <c r="H15" s="24">
        <v>-26.53105</v>
      </c>
      <c r="I15" s="25" t="s">
        <v>255</v>
      </c>
      <c r="J15" s="24">
        <v>8</v>
      </c>
      <c r="K15" s="24">
        <v>83</v>
      </c>
      <c r="L15" s="25" t="s">
        <v>4</v>
      </c>
      <c r="M15" s="25" t="s">
        <v>304</v>
      </c>
      <c r="N15" s="24">
        <v>946</v>
      </c>
      <c r="O15" s="25" t="s">
        <v>6</v>
      </c>
      <c r="P15" s="25" t="s">
        <v>7</v>
      </c>
      <c r="Q15" s="25" t="s">
        <v>8</v>
      </c>
      <c r="R15" s="24">
        <v>29</v>
      </c>
      <c r="S15" s="24">
        <v>179.89333300000001</v>
      </c>
      <c r="T15" s="24">
        <v>159.71379200000001</v>
      </c>
      <c r="U15" s="24">
        <v>131.131035</v>
      </c>
      <c r="V15" s="24">
        <v>92.744827000000001</v>
      </c>
      <c r="W15" s="24">
        <v>123.03448400000001</v>
      </c>
      <c r="X15" s="24">
        <v>113.48276</v>
      </c>
      <c r="Y15" s="24">
        <v>144.979311</v>
      </c>
      <c r="Z15" s="24">
        <v>107.162069</v>
      </c>
      <c r="AA15" s="24">
        <v>153.91034500000001</v>
      </c>
      <c r="AB15" s="24">
        <v>164.520691</v>
      </c>
      <c r="AC15" s="24">
        <v>140.85517300000001</v>
      </c>
      <c r="AD15" s="24">
        <v>160.61724100000001</v>
      </c>
      <c r="AE15" s="24">
        <v>1672.045061</v>
      </c>
      <c r="AF15" s="24">
        <v>470.73815999999999</v>
      </c>
      <c r="AG15" s="24">
        <v>329.26207099999999</v>
      </c>
      <c r="AH15" s="24">
        <v>406.05172499999998</v>
      </c>
      <c r="AI15" s="24">
        <v>465.99310500000001</v>
      </c>
      <c r="AM15" s="61">
        <f t="shared" si="10"/>
        <v>26.53105</v>
      </c>
      <c r="AN15" s="61">
        <f t="shared" si="11"/>
        <v>49.844096</v>
      </c>
      <c r="AO15" s="61">
        <f t="shared" si="12"/>
        <v>946</v>
      </c>
      <c r="AQ15" s="62">
        <f t="shared" si="13"/>
        <v>3.2783157452028782</v>
      </c>
      <c r="AR15" s="62">
        <f t="shared" si="14"/>
        <v>3.9089000540879151</v>
      </c>
      <c r="AS15" s="62">
        <f t="shared" si="15"/>
        <v>6.852242569051878</v>
      </c>
      <c r="AU15" s="61">
        <f t="shared" si="16"/>
        <v>26.53105</v>
      </c>
      <c r="AV15" s="61">
        <f t="shared" si="17"/>
        <v>49.844096</v>
      </c>
      <c r="AW15" s="61">
        <v>950</v>
      </c>
      <c r="AX15" s="71">
        <f t="shared" si="18"/>
        <v>4</v>
      </c>
      <c r="AY15" s="72">
        <f t="shared" si="19"/>
        <v>4.2283298097251587E-3</v>
      </c>
      <c r="BA15" s="62">
        <f t="shared" si="20"/>
        <v>3.2783157452028782</v>
      </c>
      <c r="BB15" s="62">
        <f t="shared" si="21"/>
        <v>3.9089000540879151</v>
      </c>
      <c r="BC15" s="62">
        <f t="shared" si="22"/>
        <v>6.8564619845945867</v>
      </c>
    </row>
    <row r="16" spans="1:55" x14ac:dyDescent="0.25">
      <c r="A16" s="24">
        <v>67</v>
      </c>
      <c r="B16" s="25" t="s">
        <v>0</v>
      </c>
      <c r="C16" s="24">
        <v>66</v>
      </c>
      <c r="D16" s="24">
        <v>2749003</v>
      </c>
      <c r="E16" s="25" t="s">
        <v>305</v>
      </c>
      <c r="F16" s="25" t="s">
        <v>2</v>
      </c>
      <c r="G16" s="24">
        <v>-49.994933000000003</v>
      </c>
      <c r="H16" s="24">
        <v>-27.113551000000001</v>
      </c>
      <c r="I16" s="25" t="s">
        <v>255</v>
      </c>
      <c r="J16" s="24">
        <v>8</v>
      </c>
      <c r="K16" s="24">
        <v>83</v>
      </c>
      <c r="L16" s="25" t="s">
        <v>4</v>
      </c>
      <c r="M16" s="25" t="s">
        <v>279</v>
      </c>
      <c r="N16" s="24">
        <v>346</v>
      </c>
      <c r="O16" s="25" t="s">
        <v>6</v>
      </c>
      <c r="P16" s="25" t="s">
        <v>7</v>
      </c>
      <c r="Q16" s="25" t="s">
        <v>8</v>
      </c>
      <c r="R16" s="24">
        <v>29</v>
      </c>
      <c r="S16" s="24">
        <v>195.6</v>
      </c>
      <c r="T16" s="24">
        <v>178.31034500000001</v>
      </c>
      <c r="U16" s="24">
        <v>138.01379299999999</v>
      </c>
      <c r="V16" s="24">
        <v>92.403448999999995</v>
      </c>
      <c r="W16" s="24">
        <v>114.917242</v>
      </c>
      <c r="X16" s="24">
        <v>93.4</v>
      </c>
      <c r="Y16" s="24">
        <v>118.24666499999999</v>
      </c>
      <c r="Z16" s="24">
        <v>99.096666999999997</v>
      </c>
      <c r="AA16" s="24">
        <v>131.62</v>
      </c>
      <c r="AB16" s="24">
        <v>180.66333399999999</v>
      </c>
      <c r="AC16" s="24">
        <v>146.14482799999999</v>
      </c>
      <c r="AD16" s="24">
        <v>165.69655299999999</v>
      </c>
      <c r="AE16" s="24">
        <v>1654.112875</v>
      </c>
      <c r="AF16" s="24">
        <v>511.92413800000003</v>
      </c>
      <c r="AG16" s="24">
        <v>300.72069099999999</v>
      </c>
      <c r="AH16" s="24">
        <v>348.96333199999998</v>
      </c>
      <c r="AI16" s="24">
        <v>492.50471399999998</v>
      </c>
      <c r="AM16" s="61">
        <f t="shared" si="10"/>
        <v>27.113551000000001</v>
      </c>
      <c r="AN16" s="61">
        <f t="shared" si="11"/>
        <v>49.994933000000003</v>
      </c>
      <c r="AO16" s="61">
        <f t="shared" si="12"/>
        <v>346</v>
      </c>
      <c r="AQ16" s="62">
        <f t="shared" si="13"/>
        <v>3.3000336398092336</v>
      </c>
      <c r="AR16" s="62">
        <f t="shared" si="14"/>
        <v>3.9119216602929012</v>
      </c>
      <c r="AS16" s="62">
        <f t="shared" si="15"/>
        <v>5.8464387750577247</v>
      </c>
      <c r="AU16" s="61">
        <f t="shared" si="16"/>
        <v>27.113551000000001</v>
      </c>
      <c r="AV16" s="61">
        <f t="shared" si="17"/>
        <v>49.994933000000003</v>
      </c>
      <c r="AW16" s="61">
        <v>360</v>
      </c>
      <c r="AX16" s="71">
        <f t="shared" si="18"/>
        <v>14</v>
      </c>
      <c r="AY16" s="72">
        <f t="shared" si="19"/>
        <v>4.046242774566474E-2</v>
      </c>
      <c r="BA16" s="62">
        <f t="shared" si="20"/>
        <v>3.3000336398092336</v>
      </c>
      <c r="BB16" s="62">
        <f t="shared" si="21"/>
        <v>3.9119216602929012</v>
      </c>
      <c r="BC16" s="62">
        <f t="shared" si="22"/>
        <v>5.8861040314501558</v>
      </c>
    </row>
    <row r="17" spans="1:55" x14ac:dyDescent="0.25">
      <c r="A17" s="24">
        <v>33</v>
      </c>
      <c r="B17" s="25" t="s">
        <v>0</v>
      </c>
      <c r="C17" s="24">
        <v>32</v>
      </c>
      <c r="D17" s="24">
        <v>2649010</v>
      </c>
      <c r="E17" s="25" t="s">
        <v>306</v>
      </c>
      <c r="F17" s="25" t="s">
        <v>2</v>
      </c>
      <c r="G17" s="24">
        <v>-49.083812999999999</v>
      </c>
      <c r="H17" s="24">
        <v>-26.793552999999999</v>
      </c>
      <c r="I17" s="25" t="s">
        <v>255</v>
      </c>
      <c r="J17" s="24">
        <v>8</v>
      </c>
      <c r="K17" s="24">
        <v>83</v>
      </c>
      <c r="L17" s="25" t="s">
        <v>4</v>
      </c>
      <c r="M17" s="25" t="s">
        <v>307</v>
      </c>
      <c r="N17" s="24">
        <v>28</v>
      </c>
      <c r="O17" s="25" t="s">
        <v>6</v>
      </c>
      <c r="P17" s="25" t="s">
        <v>7</v>
      </c>
      <c r="Q17" s="25" t="s">
        <v>8</v>
      </c>
      <c r="R17" s="24">
        <v>30</v>
      </c>
      <c r="S17" s="24">
        <v>243.030001</v>
      </c>
      <c r="T17" s="24">
        <v>209.82666699999999</v>
      </c>
      <c r="U17" s="24">
        <v>170.83333500000001</v>
      </c>
      <c r="V17" s="24">
        <v>105.24333300000001</v>
      </c>
      <c r="W17" s="24">
        <v>112.333333</v>
      </c>
      <c r="X17" s="24">
        <v>97.803332999999995</v>
      </c>
      <c r="Y17" s="24">
        <v>121.743334</v>
      </c>
      <c r="Z17" s="24">
        <v>101.443333</v>
      </c>
      <c r="AA17" s="24">
        <v>149.02333300000001</v>
      </c>
      <c r="AB17" s="24">
        <v>166.343333</v>
      </c>
      <c r="AC17" s="24">
        <v>135.816666</v>
      </c>
      <c r="AD17" s="24">
        <v>181.16999899999999</v>
      </c>
      <c r="AE17" s="24">
        <v>1794.61</v>
      </c>
      <c r="AF17" s="24">
        <v>623.69000200000005</v>
      </c>
      <c r="AG17" s="24">
        <v>315.379999</v>
      </c>
      <c r="AH17" s="24">
        <v>372.21</v>
      </c>
      <c r="AI17" s="24">
        <v>483.32999799999999</v>
      </c>
      <c r="AM17" s="61">
        <f t="shared" si="10"/>
        <v>26.793552999999999</v>
      </c>
      <c r="AN17" s="61">
        <f t="shared" si="11"/>
        <v>49.083812999999999</v>
      </c>
      <c r="AO17" s="61">
        <f t="shared" si="12"/>
        <v>28</v>
      </c>
      <c r="AQ17" s="62">
        <f t="shared" si="13"/>
        <v>3.2881612988761924</v>
      </c>
      <c r="AR17" s="62">
        <f t="shared" si="14"/>
        <v>3.8935293063115912</v>
      </c>
      <c r="AS17" s="62">
        <f t="shared" si="15"/>
        <v>3.3322045101752038</v>
      </c>
      <c r="AU17" s="61">
        <f t="shared" si="16"/>
        <v>26.793552999999999</v>
      </c>
      <c r="AV17" s="61">
        <f t="shared" si="17"/>
        <v>49.083812999999999</v>
      </c>
      <c r="AW17" s="61">
        <v>27</v>
      </c>
      <c r="AX17" s="71">
        <f t="shared" si="18"/>
        <v>1</v>
      </c>
      <c r="AY17" s="72">
        <f t="shared" si="19"/>
        <v>3.5714285714285712E-2</v>
      </c>
      <c r="BA17" s="62">
        <f t="shared" si="20"/>
        <v>3.2881612988761924</v>
      </c>
      <c r="BB17" s="62">
        <f t="shared" si="21"/>
        <v>3.8935293063115912</v>
      </c>
      <c r="BC17" s="62">
        <f t="shared" si="22"/>
        <v>3.2958368660043291</v>
      </c>
    </row>
    <row r="18" spans="1:55" x14ac:dyDescent="0.25">
      <c r="A18" s="24">
        <v>32</v>
      </c>
      <c r="B18" s="25" t="s">
        <v>0</v>
      </c>
      <c r="C18" s="24">
        <v>31</v>
      </c>
      <c r="D18" s="24">
        <v>2649009</v>
      </c>
      <c r="E18" s="25" t="s">
        <v>308</v>
      </c>
      <c r="F18" s="25" t="s">
        <v>2</v>
      </c>
      <c r="G18" s="24">
        <v>-49.074646999999999</v>
      </c>
      <c r="H18" s="24">
        <v>-26.968831999999999</v>
      </c>
      <c r="I18" s="25" t="s">
        <v>255</v>
      </c>
      <c r="J18" s="24">
        <v>8</v>
      </c>
      <c r="K18" s="24">
        <v>83</v>
      </c>
      <c r="L18" s="25" t="s">
        <v>4</v>
      </c>
      <c r="M18" s="25" t="s">
        <v>307</v>
      </c>
      <c r="N18" s="24">
        <v>50</v>
      </c>
      <c r="O18" s="25" t="s">
        <v>6</v>
      </c>
      <c r="P18" s="25" t="s">
        <v>7</v>
      </c>
      <c r="Q18" s="25" t="s">
        <v>8</v>
      </c>
      <c r="R18" s="24">
        <v>29</v>
      </c>
      <c r="S18" s="24">
        <v>239.52333400000001</v>
      </c>
      <c r="T18" s="24">
        <v>196.92666700000001</v>
      </c>
      <c r="U18" s="24">
        <v>149.01724200000001</v>
      </c>
      <c r="V18" s="24">
        <v>108.93103499999999</v>
      </c>
      <c r="W18" s="24">
        <v>115.02069</v>
      </c>
      <c r="X18" s="24">
        <v>99.765518</v>
      </c>
      <c r="Y18" s="24">
        <v>125.233334</v>
      </c>
      <c r="Z18" s="24">
        <v>105.59655100000001</v>
      </c>
      <c r="AA18" s="24">
        <v>166.186207</v>
      </c>
      <c r="AB18" s="24">
        <v>175.873332</v>
      </c>
      <c r="AC18" s="24">
        <v>136.489655</v>
      </c>
      <c r="AD18" s="24">
        <v>170.90689599999999</v>
      </c>
      <c r="AE18" s="24">
        <v>1789.47046</v>
      </c>
      <c r="AF18" s="24">
        <v>585.46724300000005</v>
      </c>
      <c r="AG18" s="24">
        <v>323.717242</v>
      </c>
      <c r="AH18" s="24">
        <v>397.01609100000002</v>
      </c>
      <c r="AI18" s="24">
        <v>483.26988299999999</v>
      </c>
      <c r="AM18" s="61">
        <f t="shared" si="10"/>
        <v>26.968831999999999</v>
      </c>
      <c r="AN18" s="61">
        <f t="shared" si="11"/>
        <v>49.074646999999999</v>
      </c>
      <c r="AO18" s="61">
        <f t="shared" si="12"/>
        <v>50</v>
      </c>
      <c r="AQ18" s="62">
        <f t="shared" si="13"/>
        <v>3.2946818288352784</v>
      </c>
      <c r="AR18" s="62">
        <f t="shared" si="14"/>
        <v>3.8933425470648255</v>
      </c>
      <c r="AS18" s="62">
        <f t="shared" si="15"/>
        <v>3.912023005428146</v>
      </c>
      <c r="AU18" s="61">
        <f t="shared" si="16"/>
        <v>26.968831999999999</v>
      </c>
      <c r="AV18" s="61">
        <f t="shared" si="17"/>
        <v>49.074646999999999</v>
      </c>
      <c r="AW18" s="61">
        <v>80</v>
      </c>
      <c r="AX18" s="71">
        <f t="shared" si="18"/>
        <v>30</v>
      </c>
      <c r="AY18" s="75">
        <f t="shared" si="19"/>
        <v>0.6</v>
      </c>
      <c r="BA18" s="62">
        <f t="shared" si="20"/>
        <v>3.2946818288352784</v>
      </c>
      <c r="BB18" s="62">
        <f t="shared" si="21"/>
        <v>3.8933425470648255</v>
      </c>
      <c r="BC18" s="62">
        <f t="shared" si="22"/>
        <v>4.3820266346738812</v>
      </c>
    </row>
    <row r="19" spans="1:55" x14ac:dyDescent="0.25">
      <c r="A19" s="24">
        <v>31</v>
      </c>
      <c r="B19" s="25" t="s">
        <v>0</v>
      </c>
      <c r="C19" s="24">
        <v>30</v>
      </c>
      <c r="D19" s="24">
        <v>2649008</v>
      </c>
      <c r="E19" s="25" t="s">
        <v>309</v>
      </c>
      <c r="F19" s="25" t="s">
        <v>2</v>
      </c>
      <c r="G19" s="24">
        <v>-49.271036000000002</v>
      </c>
      <c r="H19" s="24">
        <v>-26.741330000000001</v>
      </c>
      <c r="I19" s="25" t="s">
        <v>255</v>
      </c>
      <c r="J19" s="24">
        <v>8</v>
      </c>
      <c r="K19" s="24">
        <v>83</v>
      </c>
      <c r="L19" s="25" t="s">
        <v>4</v>
      </c>
      <c r="M19" s="25" t="s">
        <v>310</v>
      </c>
      <c r="N19" s="24">
        <v>74</v>
      </c>
      <c r="O19" s="25" t="s">
        <v>6</v>
      </c>
      <c r="P19" s="25" t="s">
        <v>7</v>
      </c>
      <c r="Q19" s="25" t="s">
        <v>8</v>
      </c>
      <c r="R19" s="24">
        <v>30</v>
      </c>
      <c r="S19" s="24">
        <v>226.346666</v>
      </c>
      <c r="T19" s="24">
        <v>196.883332</v>
      </c>
      <c r="U19" s="24">
        <v>145.86333400000001</v>
      </c>
      <c r="V19" s="24">
        <v>96.833332999999996</v>
      </c>
      <c r="W19" s="24">
        <v>118.08666599999999</v>
      </c>
      <c r="X19" s="24">
        <v>94.719999000000001</v>
      </c>
      <c r="Y19" s="24">
        <v>120.44</v>
      </c>
      <c r="Z19" s="24">
        <v>102.97333399999999</v>
      </c>
      <c r="AA19" s="24">
        <v>160.26000099999999</v>
      </c>
      <c r="AB19" s="24">
        <v>173.346666</v>
      </c>
      <c r="AC19" s="24">
        <v>136.433333</v>
      </c>
      <c r="AD19" s="24">
        <v>169.250001</v>
      </c>
      <c r="AE19" s="24">
        <v>1741.4366669999999</v>
      </c>
      <c r="AF19" s="24">
        <v>569.09333200000003</v>
      </c>
      <c r="AG19" s="24">
        <v>309.63999899999999</v>
      </c>
      <c r="AH19" s="24">
        <v>383.67333500000001</v>
      </c>
      <c r="AI19" s="24">
        <v>479.03000100000003</v>
      </c>
      <c r="AM19" s="61">
        <f t="shared" si="10"/>
        <v>26.741330000000001</v>
      </c>
      <c r="AN19" s="61">
        <f t="shared" si="11"/>
        <v>49.271036000000002</v>
      </c>
      <c r="AO19" s="61">
        <f t="shared" si="12"/>
        <v>74</v>
      </c>
      <c r="AQ19" s="62">
        <f t="shared" si="13"/>
        <v>3.2862103086567882</v>
      </c>
      <c r="AR19" s="62">
        <f t="shared" si="14"/>
        <v>3.8973364033289215</v>
      </c>
      <c r="AS19" s="62">
        <f t="shared" si="15"/>
        <v>4.3040650932041702</v>
      </c>
      <c r="AU19" s="61">
        <f t="shared" si="16"/>
        <v>26.741330000000001</v>
      </c>
      <c r="AV19" s="61">
        <f t="shared" si="17"/>
        <v>49.271036000000002</v>
      </c>
      <c r="AW19" s="61">
        <v>76</v>
      </c>
      <c r="AX19" s="71">
        <f t="shared" si="18"/>
        <v>2</v>
      </c>
      <c r="AY19" s="72">
        <f t="shared" si="19"/>
        <v>2.7027027027027029E-2</v>
      </c>
      <c r="BA19" s="62">
        <f t="shared" si="20"/>
        <v>3.2862103086567882</v>
      </c>
      <c r="BB19" s="62">
        <f t="shared" si="21"/>
        <v>3.8973364033289215</v>
      </c>
      <c r="BC19" s="62">
        <f t="shared" si="22"/>
        <v>4.3307333402863311</v>
      </c>
    </row>
    <row r="20" spans="1:55" x14ac:dyDescent="0.25">
      <c r="A20" s="24">
        <v>30</v>
      </c>
      <c r="B20" s="25" t="s">
        <v>0</v>
      </c>
      <c r="C20" s="24">
        <v>29</v>
      </c>
      <c r="D20" s="24">
        <v>2649007</v>
      </c>
      <c r="E20" s="25" t="s">
        <v>311</v>
      </c>
      <c r="F20" s="25" t="s">
        <v>2</v>
      </c>
      <c r="G20" s="24">
        <v>-49.065758000000002</v>
      </c>
      <c r="H20" s="24">
        <v>-26.918554</v>
      </c>
      <c r="I20" s="25" t="s">
        <v>255</v>
      </c>
      <c r="J20" s="24">
        <v>8</v>
      </c>
      <c r="K20" s="24">
        <v>83</v>
      </c>
      <c r="L20" s="25" t="s">
        <v>4</v>
      </c>
      <c r="M20" s="25" t="s">
        <v>307</v>
      </c>
      <c r="N20" s="24">
        <v>20</v>
      </c>
      <c r="O20" s="25" t="s">
        <v>6</v>
      </c>
      <c r="P20" s="25" t="s">
        <v>7</v>
      </c>
      <c r="Q20" s="25" t="s">
        <v>8</v>
      </c>
      <c r="R20" s="24">
        <v>27</v>
      </c>
      <c r="S20" s="24">
        <v>219.520689</v>
      </c>
      <c r="T20" s="24">
        <v>197.985186</v>
      </c>
      <c r="U20" s="24">
        <v>163.56153699999999</v>
      </c>
      <c r="V20" s="24">
        <v>101.796297</v>
      </c>
      <c r="W20" s="24">
        <v>106.64814800000001</v>
      </c>
      <c r="X20" s="24">
        <v>99.550000999999995</v>
      </c>
      <c r="Y20" s="24">
        <v>117.076922</v>
      </c>
      <c r="Z20" s="24">
        <v>90.648149000000004</v>
      </c>
      <c r="AA20" s="24">
        <v>150.537037</v>
      </c>
      <c r="AB20" s="24">
        <v>144.62222199999999</v>
      </c>
      <c r="AC20" s="24">
        <v>115.439286</v>
      </c>
      <c r="AD20" s="24">
        <v>163.75185099999999</v>
      </c>
      <c r="AE20" s="24">
        <v>1671.137326</v>
      </c>
      <c r="AF20" s="24">
        <v>581.06741199999999</v>
      </c>
      <c r="AG20" s="24">
        <v>307.99444599999998</v>
      </c>
      <c r="AH20" s="24">
        <v>358.26210900000001</v>
      </c>
      <c r="AI20" s="24">
        <v>423.81335899999999</v>
      </c>
      <c r="AM20" s="61">
        <f t="shared" si="10"/>
        <v>26.918554</v>
      </c>
      <c r="AN20" s="61">
        <f t="shared" si="11"/>
        <v>49.065758000000002</v>
      </c>
      <c r="AO20" s="61">
        <f t="shared" si="12"/>
        <v>20</v>
      </c>
      <c r="AQ20" s="62">
        <f t="shared" si="13"/>
        <v>3.2928157886235878</v>
      </c>
      <c r="AR20" s="62">
        <f t="shared" si="14"/>
        <v>3.8931613984334481</v>
      </c>
      <c r="AS20" s="62">
        <f t="shared" si="15"/>
        <v>2.9957322735539909</v>
      </c>
      <c r="AU20" s="61">
        <f t="shared" si="16"/>
        <v>26.918554</v>
      </c>
      <c r="AV20" s="61">
        <f t="shared" si="17"/>
        <v>49.065758000000002</v>
      </c>
      <c r="AW20" s="61">
        <v>20</v>
      </c>
      <c r="AX20" s="71">
        <f t="shared" si="18"/>
        <v>0</v>
      </c>
      <c r="AY20" s="72">
        <f t="shared" si="19"/>
        <v>0</v>
      </c>
      <c r="BA20" s="62">
        <f t="shared" si="20"/>
        <v>3.2928157886235878</v>
      </c>
      <c r="BB20" s="62">
        <f t="shared" si="21"/>
        <v>3.8931613984334481</v>
      </c>
      <c r="BC20" s="62">
        <f t="shared" si="22"/>
        <v>2.9957322735539909</v>
      </c>
    </row>
    <row r="21" spans="1:55" x14ac:dyDescent="0.25">
      <c r="A21" s="24">
        <v>39</v>
      </c>
      <c r="B21" s="25" t="s">
        <v>0</v>
      </c>
      <c r="C21" s="24">
        <v>38</v>
      </c>
      <c r="D21" s="24">
        <v>2649058</v>
      </c>
      <c r="E21" s="25" t="s">
        <v>312</v>
      </c>
      <c r="F21" s="25" t="s">
        <v>2</v>
      </c>
      <c r="G21" s="24">
        <v>-49.828541000000001</v>
      </c>
      <c r="H21" s="24">
        <v>-26.697994999999999</v>
      </c>
      <c r="I21" s="25" t="s">
        <v>255</v>
      </c>
      <c r="J21" s="24">
        <v>8</v>
      </c>
      <c r="K21" s="24">
        <v>83</v>
      </c>
      <c r="L21" s="25" t="s">
        <v>4</v>
      </c>
      <c r="M21" s="25" t="s">
        <v>313</v>
      </c>
      <c r="N21" s="24">
        <v>373</v>
      </c>
      <c r="O21" s="25" t="s">
        <v>6</v>
      </c>
      <c r="P21" s="25" t="s">
        <v>7</v>
      </c>
      <c r="Q21" s="25" t="s">
        <v>8</v>
      </c>
      <c r="R21" s="24">
        <v>29</v>
      </c>
      <c r="S21" s="24">
        <v>150.59310300000001</v>
      </c>
      <c r="T21" s="24">
        <v>135.262068</v>
      </c>
      <c r="U21" s="24">
        <v>106.868966</v>
      </c>
      <c r="V21" s="24">
        <v>86.203447999999995</v>
      </c>
      <c r="W21" s="24">
        <v>112.858621</v>
      </c>
      <c r="X21" s="24">
        <v>97.399998999999994</v>
      </c>
      <c r="Y21" s="24">
        <v>126.868965</v>
      </c>
      <c r="Z21" s="24">
        <v>92.072413999999995</v>
      </c>
      <c r="AA21" s="24">
        <v>128.88620700000001</v>
      </c>
      <c r="AB21" s="24">
        <v>153.64138</v>
      </c>
      <c r="AC21" s="24">
        <v>114.262069</v>
      </c>
      <c r="AD21" s="24">
        <v>152.36000000000001</v>
      </c>
      <c r="AE21" s="24">
        <v>1457.2772399999999</v>
      </c>
      <c r="AF21" s="24">
        <v>392.72413699999998</v>
      </c>
      <c r="AG21" s="24">
        <v>296.46206799999999</v>
      </c>
      <c r="AH21" s="24">
        <v>347.827586</v>
      </c>
      <c r="AI21" s="24">
        <v>420.26344899999998</v>
      </c>
      <c r="AM21" s="61">
        <f t="shared" si="10"/>
        <v>26.697994999999999</v>
      </c>
      <c r="AN21" s="61">
        <f t="shared" si="11"/>
        <v>49.828541000000001</v>
      </c>
      <c r="AO21" s="61">
        <f t="shared" si="12"/>
        <v>373</v>
      </c>
      <c r="AQ21" s="62">
        <f t="shared" si="13"/>
        <v>3.2845884689535771</v>
      </c>
      <c r="AR21" s="62">
        <f t="shared" si="14"/>
        <v>3.908587932314187</v>
      </c>
      <c r="AS21" s="62">
        <f t="shared" si="15"/>
        <v>5.9215784196438159</v>
      </c>
      <c r="AU21" s="61">
        <f t="shared" si="16"/>
        <v>26.697994999999999</v>
      </c>
      <c r="AV21" s="61">
        <f t="shared" si="17"/>
        <v>49.828541000000001</v>
      </c>
      <c r="AW21" s="61">
        <v>367</v>
      </c>
      <c r="AX21" s="71">
        <f t="shared" si="18"/>
        <v>6</v>
      </c>
      <c r="AY21" s="72">
        <f t="shared" si="19"/>
        <v>1.6085790884718499E-2</v>
      </c>
      <c r="BA21" s="62">
        <f t="shared" si="20"/>
        <v>3.2845884689535771</v>
      </c>
      <c r="BB21" s="62">
        <f t="shared" si="21"/>
        <v>3.908587932314187</v>
      </c>
      <c r="BC21" s="62">
        <f t="shared" si="22"/>
        <v>5.9053618480545707</v>
      </c>
    </row>
    <row r="22" spans="1:55" x14ac:dyDescent="0.25">
      <c r="A22" s="24">
        <v>78</v>
      </c>
      <c r="B22" s="25" t="s">
        <v>0</v>
      </c>
      <c r="C22" s="24">
        <v>77</v>
      </c>
      <c r="D22" s="24">
        <v>2749033</v>
      </c>
      <c r="E22" s="25" t="s">
        <v>314</v>
      </c>
      <c r="F22" s="25" t="s">
        <v>2</v>
      </c>
      <c r="G22" s="24">
        <v>-49.366039999999998</v>
      </c>
      <c r="H22" s="24">
        <v>-27.392999</v>
      </c>
      <c r="I22" s="25" t="s">
        <v>255</v>
      </c>
      <c r="J22" s="24">
        <v>8</v>
      </c>
      <c r="K22" s="24">
        <v>83</v>
      </c>
      <c r="L22" s="25" t="s">
        <v>4</v>
      </c>
      <c r="M22" s="25" t="s">
        <v>315</v>
      </c>
      <c r="N22" s="24">
        <v>383</v>
      </c>
      <c r="O22" s="25" t="s">
        <v>6</v>
      </c>
      <c r="P22" s="25" t="s">
        <v>7</v>
      </c>
      <c r="Q22" s="25" t="s">
        <v>8</v>
      </c>
      <c r="R22" s="24">
        <v>30</v>
      </c>
      <c r="S22" s="24">
        <v>162.52413899999999</v>
      </c>
      <c r="T22" s="24">
        <v>157.248276</v>
      </c>
      <c r="U22" s="24">
        <v>100.546666</v>
      </c>
      <c r="V22" s="24">
        <v>94.776667000000003</v>
      </c>
      <c r="W22" s="24">
        <v>97.946668000000003</v>
      </c>
      <c r="X22" s="24">
        <v>83.434483</v>
      </c>
      <c r="Y22" s="24">
        <v>114.61999900000001</v>
      </c>
      <c r="Z22" s="24">
        <v>96.533332999999999</v>
      </c>
      <c r="AA22" s="24">
        <v>128.23448200000001</v>
      </c>
      <c r="AB22" s="24">
        <v>149.38333299999999</v>
      </c>
      <c r="AC22" s="24">
        <v>124.379311</v>
      </c>
      <c r="AD22" s="24">
        <v>141.746668</v>
      </c>
      <c r="AE22" s="24">
        <v>1451.3740250000001</v>
      </c>
      <c r="AF22" s="24">
        <v>420.31908199999998</v>
      </c>
      <c r="AG22" s="24">
        <v>276.15781700000002</v>
      </c>
      <c r="AH22" s="24">
        <v>339.38781499999999</v>
      </c>
      <c r="AI22" s="24">
        <v>415.50931200000002</v>
      </c>
      <c r="AM22" s="61">
        <f t="shared" si="10"/>
        <v>27.392999</v>
      </c>
      <c r="AN22" s="61">
        <f t="shared" si="11"/>
        <v>49.366039999999998</v>
      </c>
      <c r="AO22" s="61">
        <f t="shared" si="12"/>
        <v>383</v>
      </c>
      <c r="AQ22" s="62">
        <f t="shared" si="13"/>
        <v>3.3102874697966356</v>
      </c>
      <c r="AR22" s="62">
        <f t="shared" si="14"/>
        <v>3.8992627383994813</v>
      </c>
      <c r="AS22" s="62">
        <f t="shared" si="15"/>
        <v>5.9480349891806457</v>
      </c>
      <c r="AU22" s="61">
        <f t="shared" si="16"/>
        <v>27.392999</v>
      </c>
      <c r="AV22" s="61">
        <f t="shared" si="17"/>
        <v>49.366039999999998</v>
      </c>
      <c r="AW22" s="61">
        <v>386</v>
      </c>
      <c r="AX22" s="71">
        <f t="shared" si="18"/>
        <v>3</v>
      </c>
      <c r="AY22" s="72">
        <f t="shared" si="19"/>
        <v>7.832898172323759E-3</v>
      </c>
      <c r="BA22" s="62">
        <f t="shared" si="20"/>
        <v>3.3102874697966356</v>
      </c>
      <c r="BB22" s="62">
        <f t="shared" si="21"/>
        <v>3.8992627383994813</v>
      </c>
      <c r="BC22" s="62">
        <f t="shared" si="22"/>
        <v>5.955837369464831</v>
      </c>
    </row>
    <row r="23" spans="1:55" x14ac:dyDescent="0.25">
      <c r="A23" s="24">
        <v>72</v>
      </c>
      <c r="B23" s="25" t="s">
        <v>0</v>
      </c>
      <c r="C23" s="24">
        <v>71</v>
      </c>
      <c r="D23" s="24">
        <v>2749013</v>
      </c>
      <c r="E23" s="25" t="s">
        <v>316</v>
      </c>
      <c r="F23" s="25" t="s">
        <v>2</v>
      </c>
      <c r="G23" s="24">
        <v>-49.769376000000001</v>
      </c>
      <c r="H23" s="24">
        <v>-27.290775</v>
      </c>
      <c r="I23" s="25" t="s">
        <v>255</v>
      </c>
      <c r="J23" s="24">
        <v>8</v>
      </c>
      <c r="K23" s="24">
        <v>83</v>
      </c>
      <c r="L23" s="25" t="s">
        <v>4</v>
      </c>
      <c r="M23" s="25" t="s">
        <v>317</v>
      </c>
      <c r="N23" s="24">
        <v>351</v>
      </c>
      <c r="O23" s="25" t="s">
        <v>6</v>
      </c>
      <c r="P23" s="25" t="s">
        <v>7</v>
      </c>
      <c r="Q23" s="25" t="s">
        <v>8</v>
      </c>
      <c r="R23" s="24">
        <v>30</v>
      </c>
      <c r="S23" s="24">
        <v>175.07666599999999</v>
      </c>
      <c r="T23" s="24">
        <v>149.47333499999999</v>
      </c>
      <c r="U23" s="24">
        <v>104.05333299999999</v>
      </c>
      <c r="V23" s="24">
        <v>92.976667000000006</v>
      </c>
      <c r="W23" s="24">
        <v>104.15</v>
      </c>
      <c r="X23" s="24">
        <v>94.183334000000002</v>
      </c>
      <c r="Y23" s="24">
        <v>123.606668</v>
      </c>
      <c r="Z23" s="24">
        <v>105.090001</v>
      </c>
      <c r="AA23" s="24">
        <v>134.55666600000001</v>
      </c>
      <c r="AB23" s="24">
        <v>156.846666</v>
      </c>
      <c r="AC23" s="24">
        <v>133.02333300000001</v>
      </c>
      <c r="AD23" s="24">
        <v>137.53999899999999</v>
      </c>
      <c r="AE23" s="24">
        <v>1510.5766699999999</v>
      </c>
      <c r="AF23" s="24">
        <v>428.60333500000002</v>
      </c>
      <c r="AG23" s="24">
        <v>291.310001</v>
      </c>
      <c r="AH23" s="24">
        <v>363.25333499999999</v>
      </c>
      <c r="AI23" s="24">
        <v>427.40999900000003</v>
      </c>
      <c r="AM23" s="61">
        <f t="shared" si="10"/>
        <v>27.290775</v>
      </c>
      <c r="AN23" s="61">
        <f t="shared" si="11"/>
        <v>49.769376000000001</v>
      </c>
      <c r="AO23" s="61">
        <f t="shared" si="12"/>
        <v>351</v>
      </c>
      <c r="AQ23" s="62">
        <f t="shared" si="13"/>
        <v>3.3065487329978476</v>
      </c>
      <c r="AR23" s="62">
        <f t="shared" si="14"/>
        <v>3.9073998551185682</v>
      </c>
      <c r="AS23" s="62">
        <f t="shared" si="15"/>
        <v>5.8607862234658654</v>
      </c>
      <c r="AU23" s="61">
        <f t="shared" si="16"/>
        <v>27.290775</v>
      </c>
      <c r="AV23" s="61">
        <f t="shared" si="17"/>
        <v>49.769376000000001</v>
      </c>
      <c r="AW23" s="61">
        <v>348</v>
      </c>
      <c r="AX23" s="71">
        <f t="shared" si="18"/>
        <v>3</v>
      </c>
      <c r="AY23" s="72">
        <f t="shared" si="19"/>
        <v>8.5470085470085479E-3</v>
      </c>
      <c r="BA23" s="62">
        <f t="shared" si="20"/>
        <v>3.3065487329978476</v>
      </c>
      <c r="BB23" s="62">
        <f t="shared" si="21"/>
        <v>3.9073998551185682</v>
      </c>
      <c r="BC23" s="62">
        <f t="shared" si="22"/>
        <v>5.8522024797744745</v>
      </c>
    </row>
    <row r="24" spans="1:55" x14ac:dyDescent="0.25">
      <c r="A24" s="24">
        <v>74</v>
      </c>
      <c r="B24" s="25" t="s">
        <v>0</v>
      </c>
      <c r="C24" s="24">
        <v>73</v>
      </c>
      <c r="D24" s="24">
        <v>2749016</v>
      </c>
      <c r="E24" s="25" t="s">
        <v>318</v>
      </c>
      <c r="F24" s="25" t="s">
        <v>2</v>
      </c>
      <c r="G24" s="24">
        <v>-49.381872000000001</v>
      </c>
      <c r="H24" s="24">
        <v>-27.040775</v>
      </c>
      <c r="I24" s="25" t="s">
        <v>255</v>
      </c>
      <c r="J24" s="24">
        <v>8</v>
      </c>
      <c r="K24" s="24">
        <v>83</v>
      </c>
      <c r="L24" s="25" t="s">
        <v>4</v>
      </c>
      <c r="M24" s="25" t="s">
        <v>295</v>
      </c>
      <c r="N24" s="24">
        <v>94</v>
      </c>
      <c r="O24" s="25" t="s">
        <v>6</v>
      </c>
      <c r="P24" s="25" t="s">
        <v>7</v>
      </c>
      <c r="Q24" s="25" t="s">
        <v>8</v>
      </c>
      <c r="R24" s="24">
        <v>30</v>
      </c>
      <c r="S24" s="24">
        <v>195.76666700000001</v>
      </c>
      <c r="T24" s="24">
        <v>162.753334</v>
      </c>
      <c r="U24" s="24">
        <v>131.30666600000001</v>
      </c>
      <c r="V24" s="24">
        <v>84.95</v>
      </c>
      <c r="W24" s="24">
        <v>103.41333400000001</v>
      </c>
      <c r="X24" s="24">
        <v>94.87</v>
      </c>
      <c r="Y24" s="24">
        <v>118.063333</v>
      </c>
      <c r="Z24" s="24">
        <v>99.88</v>
      </c>
      <c r="AA24" s="24">
        <v>136.98666700000001</v>
      </c>
      <c r="AB24" s="24">
        <v>160.56</v>
      </c>
      <c r="AC24" s="24">
        <v>126.11333399999999</v>
      </c>
      <c r="AD24" s="24">
        <v>142.44</v>
      </c>
      <c r="AE24" s="24">
        <v>1557.1033359999999</v>
      </c>
      <c r="AF24" s="24">
        <v>489.82666799999998</v>
      </c>
      <c r="AG24" s="24">
        <v>283.23333400000001</v>
      </c>
      <c r="AH24" s="24">
        <v>354.93</v>
      </c>
      <c r="AI24" s="24">
        <v>429.11333400000001</v>
      </c>
      <c r="AM24" s="61">
        <f t="shared" si="10"/>
        <v>27.040775</v>
      </c>
      <c r="AN24" s="61">
        <f t="shared" si="11"/>
        <v>49.381872000000001</v>
      </c>
      <c r="AO24" s="61">
        <f t="shared" si="12"/>
        <v>94</v>
      </c>
      <c r="AQ24" s="62">
        <f t="shared" si="13"/>
        <v>3.2973459120066413</v>
      </c>
      <c r="AR24" s="62">
        <f t="shared" si="14"/>
        <v>3.8995833932835189</v>
      </c>
      <c r="AS24" s="62">
        <f t="shared" si="15"/>
        <v>4.5432947822700038</v>
      </c>
      <c r="AU24" s="61">
        <f t="shared" si="16"/>
        <v>27.040775</v>
      </c>
      <c r="AV24" s="61">
        <f t="shared" si="17"/>
        <v>49.381872000000001</v>
      </c>
      <c r="AW24" s="61">
        <v>106</v>
      </c>
      <c r="AX24" s="71">
        <f t="shared" si="18"/>
        <v>12</v>
      </c>
      <c r="AY24" s="75">
        <f t="shared" si="19"/>
        <v>0.1276595744680851</v>
      </c>
      <c r="BA24" s="62">
        <f t="shared" si="20"/>
        <v>3.2973459120066413</v>
      </c>
      <c r="BB24" s="62">
        <f t="shared" si="21"/>
        <v>3.8995833932835189</v>
      </c>
      <c r="BC24" s="62">
        <f t="shared" si="22"/>
        <v>4.6634390941120669</v>
      </c>
    </row>
    <row r="25" spans="1:55" x14ac:dyDescent="0.25">
      <c r="A25" s="24">
        <v>75</v>
      </c>
      <c r="B25" s="25" t="s">
        <v>0</v>
      </c>
      <c r="C25" s="24">
        <v>74</v>
      </c>
      <c r="D25" s="24">
        <v>2749017</v>
      </c>
      <c r="E25" s="25" t="s">
        <v>319</v>
      </c>
      <c r="F25" s="25" t="s">
        <v>2</v>
      </c>
      <c r="G25" s="24">
        <v>-49.553542</v>
      </c>
      <c r="H25" s="24">
        <v>-27.502443</v>
      </c>
      <c r="I25" s="25" t="s">
        <v>255</v>
      </c>
      <c r="J25" s="24">
        <v>8</v>
      </c>
      <c r="K25" s="24">
        <v>83</v>
      </c>
      <c r="L25" s="25" t="s">
        <v>4</v>
      </c>
      <c r="M25" s="25" t="s">
        <v>285</v>
      </c>
      <c r="N25" s="24">
        <v>422</v>
      </c>
      <c r="O25" s="25" t="s">
        <v>6</v>
      </c>
      <c r="P25" s="25" t="s">
        <v>7</v>
      </c>
      <c r="Q25" s="25" t="s">
        <v>8</v>
      </c>
      <c r="R25" s="24">
        <v>30</v>
      </c>
      <c r="S25" s="24">
        <v>174.82999799999999</v>
      </c>
      <c r="T25" s="24">
        <v>151.23333400000001</v>
      </c>
      <c r="U25" s="24">
        <v>105.106668</v>
      </c>
      <c r="V25" s="24">
        <v>91.543333000000004</v>
      </c>
      <c r="W25" s="24">
        <v>107.36</v>
      </c>
      <c r="X25" s="24">
        <v>89.683333000000005</v>
      </c>
      <c r="Y25" s="24">
        <v>128.42333300000001</v>
      </c>
      <c r="Z25" s="24">
        <v>109.940001</v>
      </c>
      <c r="AA25" s="24">
        <v>129.063334</v>
      </c>
      <c r="AB25" s="24">
        <v>151.54999900000001</v>
      </c>
      <c r="AC25" s="24">
        <v>125.166667</v>
      </c>
      <c r="AD25" s="24">
        <v>140.04666700000001</v>
      </c>
      <c r="AE25" s="24">
        <v>1503.9466660000001</v>
      </c>
      <c r="AF25" s="24">
        <v>431.17</v>
      </c>
      <c r="AG25" s="24">
        <v>288.58666599999998</v>
      </c>
      <c r="AH25" s="24">
        <v>367.42666700000001</v>
      </c>
      <c r="AI25" s="24">
        <v>416.76333299999999</v>
      </c>
      <c r="AM25" s="61">
        <f t="shared" si="10"/>
        <v>27.502443</v>
      </c>
      <c r="AN25" s="61">
        <f t="shared" si="11"/>
        <v>49.553542</v>
      </c>
      <c r="AO25" s="61">
        <f t="shared" si="12"/>
        <v>422</v>
      </c>
      <c r="AQ25" s="62">
        <f t="shared" si="13"/>
        <v>3.314274837090446</v>
      </c>
      <c r="AR25" s="62">
        <f t="shared" si="14"/>
        <v>3.9030537415713353</v>
      </c>
      <c r="AS25" s="62">
        <f t="shared" si="15"/>
        <v>6.045005314036012</v>
      </c>
      <c r="AU25" s="61">
        <f t="shared" si="16"/>
        <v>27.502443</v>
      </c>
      <c r="AV25" s="61">
        <f t="shared" si="17"/>
        <v>49.553542</v>
      </c>
      <c r="AW25" s="61">
        <v>416</v>
      </c>
      <c r="AX25" s="71">
        <f t="shared" si="18"/>
        <v>6</v>
      </c>
      <c r="AY25" s="72">
        <f t="shared" si="19"/>
        <v>1.4218009478672985E-2</v>
      </c>
      <c r="BA25" s="62">
        <f t="shared" si="20"/>
        <v>3.314274837090446</v>
      </c>
      <c r="BB25" s="62">
        <f t="shared" si="21"/>
        <v>3.9030537415713353</v>
      </c>
      <c r="BC25" s="62">
        <f t="shared" si="22"/>
        <v>6.0306852602612633</v>
      </c>
    </row>
    <row r="26" spans="1:55" x14ac:dyDescent="0.25">
      <c r="A26" s="24">
        <v>65</v>
      </c>
      <c r="B26" s="25" t="s">
        <v>0</v>
      </c>
      <c r="C26" s="24">
        <v>64</v>
      </c>
      <c r="D26" s="24">
        <v>2749001</v>
      </c>
      <c r="E26" s="25" t="s">
        <v>320</v>
      </c>
      <c r="F26" s="25" t="s">
        <v>2</v>
      </c>
      <c r="G26" s="24">
        <v>-49.517150999999998</v>
      </c>
      <c r="H26" s="24">
        <v>-27.054386000000001</v>
      </c>
      <c r="I26" s="25" t="s">
        <v>255</v>
      </c>
      <c r="J26" s="24">
        <v>8</v>
      </c>
      <c r="K26" s="24">
        <v>83</v>
      </c>
      <c r="L26" s="25" t="s">
        <v>4</v>
      </c>
      <c r="M26" s="25" t="s">
        <v>293</v>
      </c>
      <c r="N26" s="24">
        <v>155</v>
      </c>
      <c r="O26" s="25" t="s">
        <v>6</v>
      </c>
      <c r="P26" s="25" t="s">
        <v>7</v>
      </c>
      <c r="Q26" s="25" t="s">
        <v>8</v>
      </c>
      <c r="R26" s="24">
        <v>30</v>
      </c>
      <c r="S26" s="24">
        <v>180.16551799999999</v>
      </c>
      <c r="T26" s="24">
        <v>147.18965499999999</v>
      </c>
      <c r="U26" s="24">
        <v>106.875862</v>
      </c>
      <c r="V26" s="24">
        <v>83.127585999999994</v>
      </c>
      <c r="W26" s="24">
        <v>107.02333299999999</v>
      </c>
      <c r="X26" s="24">
        <v>91.149998999999994</v>
      </c>
      <c r="Y26" s="24">
        <v>116.543334</v>
      </c>
      <c r="Z26" s="24">
        <v>91.919999000000004</v>
      </c>
      <c r="AA26" s="24">
        <v>133.066667</v>
      </c>
      <c r="AB26" s="24">
        <v>165.23666499999999</v>
      </c>
      <c r="AC26" s="24">
        <v>126.34</v>
      </c>
      <c r="AD26" s="24">
        <v>143.063332</v>
      </c>
      <c r="AE26" s="24">
        <v>1491.701951</v>
      </c>
      <c r="AF26" s="24">
        <v>434.23103500000002</v>
      </c>
      <c r="AG26" s="24">
        <v>281.30091800000002</v>
      </c>
      <c r="AH26" s="24">
        <v>341.53000100000003</v>
      </c>
      <c r="AI26" s="24">
        <v>434.63999799999999</v>
      </c>
      <c r="AM26" s="61">
        <f t="shared" si="10"/>
        <v>27.054386000000001</v>
      </c>
      <c r="AN26" s="61">
        <f t="shared" si="11"/>
        <v>49.517150999999998</v>
      </c>
      <c r="AO26" s="61">
        <f t="shared" si="12"/>
        <v>155</v>
      </c>
      <c r="AQ26" s="62">
        <f t="shared" si="13"/>
        <v>3.2978491363259934</v>
      </c>
      <c r="AR26" s="62">
        <f t="shared" si="14"/>
        <v>3.9023190944111161</v>
      </c>
      <c r="AS26" s="62">
        <f t="shared" si="15"/>
        <v>5.0434251169192468</v>
      </c>
      <c r="AU26" s="61">
        <f t="shared" si="16"/>
        <v>27.054386000000001</v>
      </c>
      <c r="AV26" s="61">
        <f t="shared" si="17"/>
        <v>49.517150999999998</v>
      </c>
      <c r="AW26" s="61">
        <v>154</v>
      </c>
      <c r="AX26" s="71">
        <f t="shared" si="18"/>
        <v>1</v>
      </c>
      <c r="AY26" s="72">
        <f t="shared" si="19"/>
        <v>6.4516129032258064E-3</v>
      </c>
      <c r="BA26" s="62">
        <f t="shared" si="20"/>
        <v>3.2978491363259934</v>
      </c>
      <c r="BB26" s="62">
        <f t="shared" si="21"/>
        <v>3.9023190944111161</v>
      </c>
      <c r="BC26" s="62">
        <f t="shared" si="22"/>
        <v>5.0369526024136295</v>
      </c>
    </row>
    <row r="27" spans="1:55" x14ac:dyDescent="0.25">
      <c r="AE27" s="58" t="s">
        <v>524</v>
      </c>
      <c r="AF27" s="58" t="s">
        <v>525</v>
      </c>
      <c r="AG27" s="58" t="s">
        <v>526</v>
      </c>
      <c r="AH27" s="58" t="s">
        <v>527</v>
      </c>
      <c r="AI27" s="58" t="s">
        <v>521</v>
      </c>
      <c r="AJ27" s="58" t="s">
        <v>522</v>
      </c>
      <c r="AK27" s="58" t="s">
        <v>523</v>
      </c>
      <c r="AL27" s="90" t="s">
        <v>579</v>
      </c>
    </row>
    <row r="28" spans="1:55" x14ac:dyDescent="0.25">
      <c r="R28" s="54" t="s">
        <v>541</v>
      </c>
      <c r="S28" s="63">
        <f>AVERAGE(S2:S26)</f>
        <v>189.15649524</v>
      </c>
      <c r="T28" s="63">
        <f t="shared" ref="T28:AD28" si="23">AVERAGE(T2:T26)</f>
        <v>168.10684679999997</v>
      </c>
      <c r="U28" s="63">
        <f t="shared" si="23"/>
        <v>125.02486560000001</v>
      </c>
      <c r="V28" s="63">
        <f t="shared" si="23"/>
        <v>93.321392439999997</v>
      </c>
      <c r="W28" s="63">
        <f t="shared" si="23"/>
        <v>109.47824243999999</v>
      </c>
      <c r="X28" s="63">
        <f t="shared" si="23"/>
        <v>94.826963200000009</v>
      </c>
      <c r="Y28" s="63">
        <f t="shared" si="23"/>
        <v>123.48739424</v>
      </c>
      <c r="Z28" s="63">
        <f t="shared" si="23"/>
        <v>100.60626712000003</v>
      </c>
      <c r="AA28" s="63">
        <f t="shared" si="23"/>
        <v>139.13821040000002</v>
      </c>
      <c r="AB28" s="63">
        <f t="shared" si="23"/>
        <v>161.50090091999996</v>
      </c>
      <c r="AC28" s="63">
        <f t="shared" si="23"/>
        <v>129.77159576</v>
      </c>
      <c r="AD28" s="63">
        <f t="shared" si="23"/>
        <v>151.62806600000005</v>
      </c>
      <c r="AE28" s="64">
        <f>MAX(S28:AD28)</f>
        <v>189.15649524</v>
      </c>
      <c r="AF28" s="64">
        <f>MIN(S28:AD28)</f>
        <v>93.321392439999997</v>
      </c>
      <c r="AG28" s="64">
        <f>AE28-AF28</f>
        <v>95.835102800000001</v>
      </c>
      <c r="AH28" s="65">
        <f>AG28/AF28</f>
        <v>1.0269360571491275</v>
      </c>
      <c r="AI28" s="64">
        <f>AVERAGE(S28:AD28)</f>
        <v>132.17060334666667</v>
      </c>
      <c r="AJ28" s="63">
        <f>MEDIAN(S28:AD28)</f>
        <v>127.39823068000001</v>
      </c>
      <c r="AK28" s="63">
        <f>_xlfn.STDEV.S(S28:AD28)</f>
        <v>30.709024973819918</v>
      </c>
      <c r="AL28" s="63">
        <f>SUM(S28:AD28)</f>
        <v>1586.04724016</v>
      </c>
    </row>
    <row r="29" spans="1:55" x14ac:dyDescent="0.25">
      <c r="R29" s="54" t="s">
        <v>542</v>
      </c>
      <c r="S29" s="63">
        <f>MAX(S2:S26)</f>
        <v>243.030001</v>
      </c>
      <c r="T29" s="63">
        <f t="shared" ref="T29:AD29" si="24">MAX(T2:T26)</f>
        <v>209.82666699999999</v>
      </c>
      <c r="U29" s="63">
        <f t="shared" si="24"/>
        <v>170.83333500000001</v>
      </c>
      <c r="V29" s="63">
        <f t="shared" si="24"/>
        <v>108.93103499999999</v>
      </c>
      <c r="W29" s="63">
        <f t="shared" si="24"/>
        <v>124.324138</v>
      </c>
      <c r="X29" s="63">
        <f t="shared" si="24"/>
        <v>113.48276</v>
      </c>
      <c r="Y29" s="63">
        <f t="shared" si="24"/>
        <v>144.979311</v>
      </c>
      <c r="Z29" s="63">
        <f t="shared" si="24"/>
        <v>113.903333</v>
      </c>
      <c r="AA29" s="63">
        <f t="shared" si="24"/>
        <v>166.186207</v>
      </c>
      <c r="AB29" s="63">
        <f t="shared" si="24"/>
        <v>180.66333399999999</v>
      </c>
      <c r="AC29" s="63">
        <f t="shared" si="24"/>
        <v>146.14482799999999</v>
      </c>
      <c r="AD29" s="63">
        <f t="shared" si="24"/>
        <v>181.16999899999999</v>
      </c>
      <c r="AE29" s="64">
        <f>MAX(S29:AD29)</f>
        <v>243.030001</v>
      </c>
      <c r="AF29" s="64">
        <f>MIN(S29:AD29)</f>
        <v>108.93103499999999</v>
      </c>
      <c r="AG29" s="64">
        <f>AE29-AF29</f>
        <v>134.09896600000002</v>
      </c>
      <c r="AH29" s="65">
        <f>AG29/AF29</f>
        <v>1.2310446329643341</v>
      </c>
      <c r="AI29" s="64">
        <f>AVERAGE(S29:AD29)</f>
        <v>158.62291233333332</v>
      </c>
      <c r="AJ29" s="63">
        <f>MEDIAN(S29:AD29)</f>
        <v>156.16551749999999</v>
      </c>
      <c r="AK29" s="63">
        <f>_xlfn.STDEV.S(S29:AD29)</f>
        <v>41.529664567017001</v>
      </c>
      <c r="AL29" s="63"/>
    </row>
    <row r="30" spans="1:55" x14ac:dyDescent="0.25">
      <c r="R30" s="54" t="s">
        <v>543</v>
      </c>
      <c r="S30" s="63">
        <f>MIN(S2:S26)</f>
        <v>150.59310300000001</v>
      </c>
      <c r="T30" s="63">
        <f t="shared" ref="T30:AD30" si="25">MIN(T2:T26)</f>
        <v>135.262068</v>
      </c>
      <c r="U30" s="63">
        <f t="shared" si="25"/>
        <v>91.853334000000004</v>
      </c>
      <c r="V30" s="63">
        <f t="shared" si="25"/>
        <v>81.173333</v>
      </c>
      <c r="W30" s="63">
        <f t="shared" si="25"/>
        <v>93.825925999999995</v>
      </c>
      <c r="X30" s="63">
        <f t="shared" si="25"/>
        <v>83.434483</v>
      </c>
      <c r="Y30" s="63">
        <f t="shared" si="25"/>
        <v>105.52500000000001</v>
      </c>
      <c r="Z30" s="63">
        <f t="shared" si="25"/>
        <v>90.648149000000004</v>
      </c>
      <c r="AA30" s="63">
        <f t="shared" si="25"/>
        <v>121.74333300000001</v>
      </c>
      <c r="AB30" s="63">
        <f t="shared" si="25"/>
        <v>144.62222199999999</v>
      </c>
      <c r="AC30" s="63">
        <f t="shared" si="25"/>
        <v>114.262069</v>
      </c>
      <c r="AD30" s="63">
        <f t="shared" si="25"/>
        <v>126.30000099999999</v>
      </c>
      <c r="AE30" s="64">
        <f>MAX(S30:AD30)</f>
        <v>150.59310300000001</v>
      </c>
      <c r="AF30" s="64">
        <f>MIN(S30:AD30)</f>
        <v>81.173333</v>
      </c>
      <c r="AG30" s="64">
        <f>AE30-AF30</f>
        <v>69.419770000000014</v>
      </c>
      <c r="AH30" s="65">
        <f>AG30/AF30</f>
        <v>0.85520413458937328</v>
      </c>
      <c r="AI30" s="64">
        <f>AVERAGE(S30:AD30)</f>
        <v>111.60358508333336</v>
      </c>
      <c r="AJ30" s="63">
        <f>MEDIAN(S30:AD30)</f>
        <v>109.8935345</v>
      </c>
      <c r="AK30" s="63">
        <f>_xlfn.STDEV.S(S30:AD30)</f>
        <v>24.116571071857798</v>
      </c>
      <c r="AL30" s="63"/>
    </row>
    <row r="31" spans="1:55" x14ac:dyDescent="0.25">
      <c r="R31" s="54" t="s">
        <v>540</v>
      </c>
      <c r="S31" s="66">
        <f>$AI$28</f>
        <v>132.17060334666667</v>
      </c>
      <c r="T31" s="66">
        <f t="shared" ref="T31:AD31" si="26">$AI$28</f>
        <v>132.17060334666667</v>
      </c>
      <c r="U31" s="66">
        <f t="shared" si="26"/>
        <v>132.17060334666667</v>
      </c>
      <c r="V31" s="66">
        <f t="shared" si="26"/>
        <v>132.17060334666667</v>
      </c>
      <c r="W31" s="66">
        <f t="shared" si="26"/>
        <v>132.17060334666667</v>
      </c>
      <c r="X31" s="66">
        <f t="shared" si="26"/>
        <v>132.17060334666667</v>
      </c>
      <c r="Y31" s="66">
        <f t="shared" si="26"/>
        <v>132.17060334666667</v>
      </c>
      <c r="Z31" s="66">
        <f t="shared" si="26"/>
        <v>132.17060334666667</v>
      </c>
      <c r="AA31" s="66">
        <f t="shared" si="26"/>
        <v>132.17060334666667</v>
      </c>
      <c r="AB31" s="66">
        <f t="shared" si="26"/>
        <v>132.17060334666667</v>
      </c>
      <c r="AC31" s="66">
        <f t="shared" si="26"/>
        <v>132.17060334666667</v>
      </c>
      <c r="AD31" s="66">
        <f t="shared" si="26"/>
        <v>132.17060334666667</v>
      </c>
      <c r="AE31" s="64"/>
      <c r="AF31" s="64"/>
      <c r="AG31" s="64"/>
      <c r="AH31" s="65"/>
      <c r="AI31" s="64"/>
      <c r="AJ31" s="63"/>
      <c r="AK31" s="63"/>
      <c r="AL31" s="63"/>
    </row>
    <row r="32" spans="1:55" x14ac:dyDescent="0.25">
      <c r="R32" s="54" t="s">
        <v>544</v>
      </c>
      <c r="S32" s="66">
        <f>AVERAGE($S$28:$U$28,$AA$28:$AD$28)</f>
        <v>152.04671153142857</v>
      </c>
      <c r="T32" s="66">
        <f t="shared" ref="T32:AD32" si="27">AVERAGE($S$28:$U$28,$AA$28:$AD$28)</f>
        <v>152.04671153142857</v>
      </c>
      <c r="U32" s="66">
        <f t="shared" si="27"/>
        <v>152.04671153142857</v>
      </c>
      <c r="V32" s="66"/>
      <c r="W32" s="66"/>
      <c r="X32" s="66"/>
      <c r="Y32" s="66"/>
      <c r="Z32" s="66"/>
      <c r="AA32" s="66">
        <f t="shared" si="27"/>
        <v>152.04671153142857</v>
      </c>
      <c r="AB32" s="66">
        <f t="shared" si="27"/>
        <v>152.04671153142857</v>
      </c>
      <c r="AC32" s="66">
        <f t="shared" si="27"/>
        <v>152.04671153142857</v>
      </c>
      <c r="AD32" s="66">
        <f t="shared" si="27"/>
        <v>152.04671153142857</v>
      </c>
      <c r="AE32" s="64"/>
      <c r="AF32" s="64"/>
      <c r="AG32" s="64"/>
      <c r="AH32" s="65"/>
      <c r="AI32" s="64"/>
      <c r="AJ32" s="63"/>
      <c r="AK32" s="63"/>
      <c r="AL32" s="63"/>
    </row>
    <row r="33" spans="1:38" x14ac:dyDescent="0.25">
      <c r="R33" s="54" t="s">
        <v>545</v>
      </c>
      <c r="S33" s="66"/>
      <c r="T33" s="66"/>
      <c r="U33" s="66"/>
      <c r="V33" s="66">
        <f>AVERAGE($V$28:$Z$28)</f>
        <v>104.34405188800001</v>
      </c>
      <c r="W33" s="66">
        <f>AVERAGE($V$28:$Z$28)</f>
        <v>104.34405188800001</v>
      </c>
      <c r="X33" s="66">
        <f>AVERAGE($V$28:$Z$28)</f>
        <v>104.34405188800001</v>
      </c>
      <c r="Y33" s="66">
        <f>AVERAGE($V$28:$Z$28)</f>
        <v>104.34405188800001</v>
      </c>
      <c r="Z33" s="66">
        <f>AVERAGE($V$28:$Z$28)</f>
        <v>104.34405188800001</v>
      </c>
      <c r="AA33" s="66"/>
      <c r="AB33" s="66"/>
      <c r="AC33" s="66"/>
      <c r="AD33" s="66"/>
      <c r="AE33" s="64"/>
      <c r="AF33" s="64"/>
      <c r="AG33" s="64"/>
      <c r="AH33" s="65"/>
      <c r="AI33" s="64"/>
      <c r="AJ33" s="63"/>
      <c r="AK33" s="63"/>
      <c r="AL33" s="63"/>
    </row>
    <row r="34" spans="1:38" x14ac:dyDescent="0.25">
      <c r="R34" s="55" t="s">
        <v>522</v>
      </c>
      <c r="S34" s="64">
        <f>MEDIAN(S2:S26)</f>
        <v>180.01071400000001</v>
      </c>
      <c r="T34" s="64">
        <f t="shared" ref="T34:AD34" si="28">MEDIAN(T2:T26)</f>
        <v>159.71379200000001</v>
      </c>
      <c r="U34" s="64">
        <f t="shared" si="28"/>
        <v>121.892858</v>
      </c>
      <c r="V34" s="64">
        <f t="shared" si="28"/>
        <v>91.543333000000004</v>
      </c>
      <c r="W34" s="64">
        <f t="shared" si="28"/>
        <v>109.439999</v>
      </c>
      <c r="X34" s="64">
        <f t="shared" si="28"/>
        <v>94.719999000000001</v>
      </c>
      <c r="Y34" s="64">
        <f t="shared" si="28"/>
        <v>121.636667</v>
      </c>
      <c r="Z34" s="64">
        <f t="shared" si="28"/>
        <v>99.88</v>
      </c>
      <c r="AA34" s="64">
        <f t="shared" si="28"/>
        <v>134.55666600000001</v>
      </c>
      <c r="AB34" s="64">
        <f t="shared" si="28"/>
        <v>161.59285700000001</v>
      </c>
      <c r="AC34" s="64">
        <f t="shared" si="28"/>
        <v>129.716666</v>
      </c>
      <c r="AD34" s="64">
        <f t="shared" si="28"/>
        <v>149.80333300000001</v>
      </c>
      <c r="AE34" s="64">
        <f>MAX(S34:AD34)</f>
        <v>180.01071400000001</v>
      </c>
      <c r="AF34" s="64">
        <f>MIN(S34:AD34)</f>
        <v>91.543333000000004</v>
      </c>
      <c r="AG34" s="64">
        <f>AE34-AF34</f>
        <v>88.467381000000003</v>
      </c>
      <c r="AH34" s="65">
        <f>AG34/AF34</f>
        <v>0.96639895119396624</v>
      </c>
      <c r="AI34" s="64">
        <f>AVERAGE(S34:AD34)</f>
        <v>129.54224033333335</v>
      </c>
      <c r="AJ34" s="63">
        <f>MEDIAN(S34:AD34)</f>
        <v>125.80476200000001</v>
      </c>
      <c r="AK34" s="63">
        <f>_xlfn.STDEV.S(S34:AD34)</f>
        <v>28.574914866791612</v>
      </c>
      <c r="AL34" s="63"/>
    </row>
    <row r="35" spans="1:38" x14ac:dyDescent="0.25">
      <c r="R35" s="54" t="s">
        <v>523</v>
      </c>
      <c r="S35" s="63">
        <f>_xlfn.STDEV.S(S2:S26)</f>
        <v>26.559984943480043</v>
      </c>
      <c r="T35" s="63">
        <f t="shared" ref="T35:AD35" si="29">_xlfn.STDEV.S(T2:T26)</f>
        <v>21.944341752752706</v>
      </c>
      <c r="U35" s="63">
        <f t="shared" si="29"/>
        <v>22.927885426553875</v>
      </c>
      <c r="V35" s="63">
        <f t="shared" si="29"/>
        <v>7.6453115331788934</v>
      </c>
      <c r="W35" s="63">
        <f t="shared" si="29"/>
        <v>7.976482665882469</v>
      </c>
      <c r="X35" s="63">
        <f t="shared" si="29"/>
        <v>5.7371420631390224</v>
      </c>
      <c r="Y35" s="63">
        <f t="shared" si="29"/>
        <v>9.0792264691432418</v>
      </c>
      <c r="Z35" s="63">
        <f t="shared" si="29"/>
        <v>6.505005551398134</v>
      </c>
      <c r="AA35" s="63">
        <f t="shared" si="29"/>
        <v>10.822514373971179</v>
      </c>
      <c r="AB35" s="63">
        <f t="shared" si="29"/>
        <v>9.6146411565981396</v>
      </c>
      <c r="AC35" s="63">
        <f t="shared" si="29"/>
        <v>8.7384814518666296</v>
      </c>
      <c r="AD35" s="63">
        <f t="shared" si="29"/>
        <v>15.687628616290498</v>
      </c>
      <c r="AE35" s="64"/>
      <c r="AF35" s="64"/>
      <c r="AG35" s="64"/>
      <c r="AH35" s="65"/>
      <c r="AI35" s="64"/>
      <c r="AJ35" s="63"/>
      <c r="AK35" s="63"/>
      <c r="AL35" s="63"/>
    </row>
    <row r="36" spans="1:38" x14ac:dyDescent="0.25">
      <c r="R36" s="54" t="s">
        <v>526</v>
      </c>
      <c r="S36" s="63">
        <f>S29-S30</f>
        <v>92.436897999999985</v>
      </c>
      <c r="T36" s="63">
        <f>T29-T30</f>
        <v>74.564598999999987</v>
      </c>
      <c r="U36" s="63">
        <f t="shared" ref="U36:AD36" si="30">U29-U30</f>
        <v>78.980001000000001</v>
      </c>
      <c r="V36" s="63">
        <f t="shared" si="30"/>
        <v>27.757701999999995</v>
      </c>
      <c r="W36" s="63">
        <f t="shared" si="30"/>
        <v>30.498212000000009</v>
      </c>
      <c r="X36" s="63">
        <f t="shared" si="30"/>
        <v>30.048276999999999</v>
      </c>
      <c r="Y36" s="63">
        <f t="shared" si="30"/>
        <v>39.45431099999999</v>
      </c>
      <c r="Z36" s="63">
        <f t="shared" si="30"/>
        <v>23.255184</v>
      </c>
      <c r="AA36" s="63">
        <f t="shared" si="30"/>
        <v>44.442873999999989</v>
      </c>
      <c r="AB36" s="63">
        <f>AB29-AB30</f>
        <v>36.041111999999998</v>
      </c>
      <c r="AC36" s="63">
        <f t="shared" si="30"/>
        <v>31.882758999999993</v>
      </c>
      <c r="AD36" s="63">
        <f t="shared" si="30"/>
        <v>54.869997999999995</v>
      </c>
      <c r="AE36" s="64">
        <f>MAX(S36:AD36)</f>
        <v>92.436897999999985</v>
      </c>
      <c r="AF36" s="64">
        <f>MIN(S36:AD36)</f>
        <v>23.255184</v>
      </c>
      <c r="AG36" s="64">
        <f>AE36-AF36</f>
        <v>69.181713999999985</v>
      </c>
      <c r="AH36" s="65">
        <f>AG36/AF36</f>
        <v>2.9748942859364167</v>
      </c>
      <c r="AI36" s="64">
        <f>AVERAGE(S36:AD36)</f>
        <v>47.019327249999996</v>
      </c>
      <c r="AJ36" s="63">
        <f>MEDIAN(S36:AD36)</f>
        <v>37.747711499999994</v>
      </c>
      <c r="AK36" s="63">
        <f>_xlfn.STDEV.S(S36:AD36)</f>
        <v>22.991754301440043</v>
      </c>
      <c r="AL36" s="63"/>
    </row>
    <row r="37" spans="1:38" x14ac:dyDescent="0.25">
      <c r="R37" s="54" t="s">
        <v>527</v>
      </c>
      <c r="S37" s="67">
        <f>S36/S30</f>
        <v>0.61381893432397083</v>
      </c>
      <c r="T37" s="67">
        <f t="shared" ref="T37:AD37" si="31">T36/T30</f>
        <v>0.55126023209995567</v>
      </c>
      <c r="U37" s="67">
        <f t="shared" si="31"/>
        <v>0.85984903933917078</v>
      </c>
      <c r="V37" s="67">
        <f t="shared" si="31"/>
        <v>0.34195592288910936</v>
      </c>
      <c r="W37" s="67">
        <f t="shared" si="31"/>
        <v>0.32505100988824787</v>
      </c>
      <c r="X37" s="67">
        <f t="shared" si="31"/>
        <v>0.36014218485658978</v>
      </c>
      <c r="Y37" s="67">
        <f t="shared" si="31"/>
        <v>0.37388591329068932</v>
      </c>
      <c r="Z37" s="67">
        <f t="shared" si="31"/>
        <v>0.25654339615914273</v>
      </c>
      <c r="AA37" s="67">
        <f t="shared" si="31"/>
        <v>0.36505386294952175</v>
      </c>
      <c r="AB37" s="67">
        <f t="shared" si="31"/>
        <v>0.24920867278612274</v>
      </c>
      <c r="AC37" s="67">
        <f t="shared" si="31"/>
        <v>0.27903187189792611</v>
      </c>
      <c r="AD37" s="67">
        <f t="shared" si="31"/>
        <v>0.43444178595057964</v>
      </c>
      <c r="AE37" s="64"/>
      <c r="AF37" s="64"/>
      <c r="AG37" s="64"/>
      <c r="AH37" s="65"/>
      <c r="AI37" s="64"/>
      <c r="AJ37" s="63"/>
      <c r="AK37" s="63"/>
      <c r="AL37" s="63"/>
    </row>
    <row r="44" spans="1:38" x14ac:dyDescent="0.25">
      <c r="A44" t="s">
        <v>589</v>
      </c>
    </row>
    <row r="67" spans="1:1" x14ac:dyDescent="0.25">
      <c r="A67" t="s">
        <v>590</v>
      </c>
    </row>
    <row r="88" spans="1:1" x14ac:dyDescent="0.25">
      <c r="A88" s="68" t="s">
        <v>591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4"/>
  <sheetViews>
    <sheetView topLeftCell="A22" zoomScale="80" zoomScaleNormal="80" workbookViewId="0">
      <selection activeCell="H42" sqref="H42"/>
    </sheetView>
  </sheetViews>
  <sheetFormatPr defaultRowHeight="15" x14ac:dyDescent="0.25"/>
  <cols>
    <col min="3" max="3" width="15.140625" customWidth="1"/>
    <col min="5" max="5" width="37.85546875" customWidth="1"/>
    <col min="6" max="6" width="14.28515625" customWidth="1"/>
    <col min="7" max="7" width="14.5703125" customWidth="1"/>
    <col min="8" max="8" width="15.28515625" customWidth="1"/>
    <col min="9" max="9" width="38.42578125" customWidth="1"/>
    <col min="13" max="13" width="24.7109375" customWidth="1"/>
    <col min="14" max="14" width="11.5703125" customWidth="1"/>
    <col min="15" max="15" width="20.140625" customWidth="1"/>
    <col min="16" max="16" width="34.42578125" customWidth="1"/>
    <col min="17" max="17" width="33.7109375" customWidth="1"/>
    <col min="18" max="18" width="32.85546875" customWidth="1"/>
    <col min="28" max="28" width="10.5703125" customWidth="1"/>
    <col min="50" max="50" width="16.42578125" customWidth="1"/>
    <col min="51" max="51" width="15.5703125" customWidth="1"/>
    <col min="52" max="52" width="11.85546875" customWidth="1"/>
  </cols>
  <sheetData>
    <row r="1" spans="1:55" x14ac:dyDescent="0.25">
      <c r="A1" s="44" t="s">
        <v>493</v>
      </c>
      <c r="B1" s="44" t="s">
        <v>495</v>
      </c>
      <c r="C1" s="45" t="s">
        <v>494</v>
      </c>
      <c r="D1" s="45" t="s">
        <v>492</v>
      </c>
      <c r="E1" s="46" t="s">
        <v>485</v>
      </c>
      <c r="F1" s="46" t="s">
        <v>486</v>
      </c>
      <c r="G1" s="47" t="s">
        <v>496</v>
      </c>
      <c r="H1" s="47" t="s">
        <v>497</v>
      </c>
      <c r="I1" s="46" t="s">
        <v>487</v>
      </c>
      <c r="J1" s="47" t="s">
        <v>498</v>
      </c>
      <c r="K1" s="47" t="s">
        <v>499</v>
      </c>
      <c r="L1" s="46" t="s">
        <v>488</v>
      </c>
      <c r="M1" s="46" t="s">
        <v>500</v>
      </c>
      <c r="N1" s="47" t="s">
        <v>501</v>
      </c>
      <c r="O1" s="46" t="s">
        <v>489</v>
      </c>
      <c r="P1" s="46" t="s">
        <v>490</v>
      </c>
      <c r="Q1" s="46" t="s">
        <v>491</v>
      </c>
      <c r="R1" s="47" t="s">
        <v>502</v>
      </c>
      <c r="S1" s="47" t="s">
        <v>503</v>
      </c>
      <c r="T1" s="47" t="s">
        <v>504</v>
      </c>
      <c r="U1" s="47" t="s">
        <v>505</v>
      </c>
      <c r="V1" s="47" t="s">
        <v>506</v>
      </c>
      <c r="W1" s="47" t="s">
        <v>507</v>
      </c>
      <c r="X1" s="47" t="s">
        <v>508</v>
      </c>
      <c r="Y1" s="47" t="s">
        <v>509</v>
      </c>
      <c r="Z1" s="47" t="s">
        <v>510</v>
      </c>
      <c r="AA1" s="47" t="s">
        <v>511</v>
      </c>
      <c r="AB1" s="47" t="s">
        <v>512</v>
      </c>
      <c r="AC1" s="47" t="s">
        <v>513</v>
      </c>
      <c r="AD1" s="47" t="s">
        <v>514</v>
      </c>
      <c r="AE1" s="47" t="s">
        <v>515</v>
      </c>
      <c r="AF1" s="47" t="s">
        <v>516</v>
      </c>
      <c r="AG1" s="47" t="s">
        <v>517</v>
      </c>
      <c r="AH1" s="47" t="s">
        <v>518</v>
      </c>
      <c r="AI1" s="47" t="s">
        <v>519</v>
      </c>
      <c r="AM1" s="1" t="s">
        <v>548</v>
      </c>
      <c r="AN1" s="1" t="s">
        <v>549</v>
      </c>
      <c r="AO1" s="1" t="s">
        <v>550</v>
      </c>
      <c r="AQ1" s="1" t="s">
        <v>551</v>
      </c>
      <c r="AR1" s="1" t="s">
        <v>552</v>
      </c>
      <c r="AS1" s="1" t="s">
        <v>553</v>
      </c>
      <c r="AU1" s="1" t="s">
        <v>548</v>
      </c>
      <c r="AV1" s="1" t="s">
        <v>549</v>
      </c>
      <c r="AW1" s="1" t="s">
        <v>554</v>
      </c>
      <c r="AX1" s="70" t="s">
        <v>557</v>
      </c>
      <c r="AY1" s="70" t="s">
        <v>556</v>
      </c>
      <c r="BA1" s="1" t="s">
        <v>551</v>
      </c>
      <c r="BB1" s="1" t="s">
        <v>552</v>
      </c>
      <c r="BC1" s="1" t="s">
        <v>554</v>
      </c>
    </row>
    <row r="2" spans="1:55" x14ac:dyDescent="0.25">
      <c r="A2" s="26">
        <v>116</v>
      </c>
      <c r="B2" s="27" t="s">
        <v>0</v>
      </c>
      <c r="C2" s="26">
        <v>115</v>
      </c>
      <c r="D2" s="26">
        <v>2849000</v>
      </c>
      <c r="E2" s="27" t="s">
        <v>321</v>
      </c>
      <c r="F2" s="27" t="s">
        <v>2</v>
      </c>
      <c r="G2" s="26">
        <v>-49.107152999999997</v>
      </c>
      <c r="H2" s="26">
        <v>-28.419948000000002</v>
      </c>
      <c r="I2" s="27" t="s">
        <v>255</v>
      </c>
      <c r="J2" s="26">
        <v>8</v>
      </c>
      <c r="K2" s="26">
        <v>84</v>
      </c>
      <c r="L2" s="27" t="s">
        <v>4</v>
      </c>
      <c r="M2" s="27" t="s">
        <v>322</v>
      </c>
      <c r="N2" s="26">
        <v>25</v>
      </c>
      <c r="O2" s="27" t="s">
        <v>6</v>
      </c>
      <c r="P2" s="27" t="s">
        <v>7</v>
      </c>
      <c r="Q2" s="27" t="s">
        <v>8</v>
      </c>
      <c r="R2" s="26">
        <v>29</v>
      </c>
      <c r="S2" s="26">
        <v>171.83666700000001</v>
      </c>
      <c r="T2" s="26">
        <v>186.662069</v>
      </c>
      <c r="U2" s="26">
        <v>128.364285</v>
      </c>
      <c r="V2" s="26">
        <v>90.193102999999994</v>
      </c>
      <c r="W2" s="26">
        <v>85.821428999999995</v>
      </c>
      <c r="X2" s="26">
        <v>74.650000000000006</v>
      </c>
      <c r="Y2" s="26">
        <v>101.921429</v>
      </c>
      <c r="Z2" s="26">
        <v>96.382757999999995</v>
      </c>
      <c r="AA2" s="26">
        <v>125.186667</v>
      </c>
      <c r="AB2" s="26">
        <v>138.876667</v>
      </c>
      <c r="AC2" s="26">
        <v>117.98</v>
      </c>
      <c r="AD2" s="26">
        <v>144.17666700000001</v>
      </c>
      <c r="AE2" s="26">
        <v>1462.0517420000001</v>
      </c>
      <c r="AF2" s="26">
        <v>486.863021</v>
      </c>
      <c r="AG2" s="26">
        <v>250.66453200000001</v>
      </c>
      <c r="AH2" s="26">
        <v>323.49085400000001</v>
      </c>
      <c r="AI2" s="26">
        <v>401.03333300000003</v>
      </c>
      <c r="AM2" s="61">
        <f t="shared" ref="AM2:AM7" si="0">ABS(H2)</f>
        <v>28.419948000000002</v>
      </c>
      <c r="AN2" s="61">
        <f t="shared" ref="AN2:AN7" si="1">ABS(G2)</f>
        <v>49.107152999999997</v>
      </c>
      <c r="AO2" s="61">
        <f t="shared" ref="AO2:AO7" si="2">N2</f>
        <v>25</v>
      </c>
      <c r="AQ2" s="62">
        <f t="shared" ref="AQ2:AQ7" si="3">LN(AM2)</f>
        <v>3.3470912929698846</v>
      </c>
      <c r="AR2" s="62">
        <f t="shared" ref="AR2:AS7" si="4">LN(AN2)</f>
        <v>3.8940047064709007</v>
      </c>
      <c r="AS2" s="62">
        <f t="shared" si="4"/>
        <v>3.2188758248682006</v>
      </c>
      <c r="AU2" s="61">
        <f>AM2</f>
        <v>28.419948000000002</v>
      </c>
      <c r="AV2" s="61">
        <f>AN2</f>
        <v>49.107152999999997</v>
      </c>
      <c r="AW2" s="61">
        <v>23</v>
      </c>
      <c r="AX2" s="71">
        <f t="shared" ref="AX2:AX7" si="5">ABS(AO2-AW2)</f>
        <v>2</v>
      </c>
      <c r="AY2" s="72">
        <f t="shared" ref="AY2:AY7" si="6">ABS((AX2/AO2))</f>
        <v>0.08</v>
      </c>
      <c r="BA2" s="62">
        <f t="shared" ref="BA2:BA7" si="7">LN(AU2)</f>
        <v>3.3470912929698846</v>
      </c>
      <c r="BB2" s="62">
        <f t="shared" ref="BB2:BC7" si="8">LN(AV2)</f>
        <v>3.8940047064709007</v>
      </c>
      <c r="BC2" s="62">
        <f t="shared" si="8"/>
        <v>3.1354942159291497</v>
      </c>
    </row>
    <row r="3" spans="1:55" x14ac:dyDescent="0.25">
      <c r="A3" s="26">
        <v>117</v>
      </c>
      <c r="B3" s="27" t="s">
        <v>0</v>
      </c>
      <c r="C3" s="26">
        <v>116</v>
      </c>
      <c r="D3" s="26">
        <v>2849001</v>
      </c>
      <c r="E3" s="27" t="s">
        <v>323</v>
      </c>
      <c r="F3" s="27" t="s">
        <v>2</v>
      </c>
      <c r="G3" s="26">
        <v>-49.295487999999999</v>
      </c>
      <c r="H3" s="26">
        <v>-28.359390999999999</v>
      </c>
      <c r="I3" s="27" t="s">
        <v>255</v>
      </c>
      <c r="J3" s="26">
        <v>8</v>
      </c>
      <c r="K3" s="26">
        <v>84</v>
      </c>
      <c r="L3" s="27" t="s">
        <v>4</v>
      </c>
      <c r="M3" s="27" t="s">
        <v>324</v>
      </c>
      <c r="N3" s="26">
        <v>101</v>
      </c>
      <c r="O3" s="27" t="s">
        <v>6</v>
      </c>
      <c r="P3" s="27" t="s">
        <v>7</v>
      </c>
      <c r="Q3" s="27" t="s">
        <v>8</v>
      </c>
      <c r="R3" s="26">
        <v>30</v>
      </c>
      <c r="S3" s="26">
        <v>208.873335</v>
      </c>
      <c r="T3" s="26">
        <v>199.95333299999999</v>
      </c>
      <c r="U3" s="26">
        <v>144.186666</v>
      </c>
      <c r="V3" s="26">
        <v>86.686667</v>
      </c>
      <c r="W3" s="26">
        <v>95.113333999999995</v>
      </c>
      <c r="X3" s="26">
        <v>72.483333000000002</v>
      </c>
      <c r="Y3" s="26">
        <v>103.293333</v>
      </c>
      <c r="Z3" s="26">
        <v>91.763333000000003</v>
      </c>
      <c r="AA3" s="26">
        <v>114.679999</v>
      </c>
      <c r="AB3" s="26">
        <v>136.48999900000001</v>
      </c>
      <c r="AC3" s="26">
        <v>120.54</v>
      </c>
      <c r="AD3" s="26">
        <v>149.58666700000001</v>
      </c>
      <c r="AE3" s="26">
        <v>1523.6499980000001</v>
      </c>
      <c r="AF3" s="26">
        <v>553.01333399999999</v>
      </c>
      <c r="AG3" s="26">
        <v>254.283333</v>
      </c>
      <c r="AH3" s="26">
        <v>309.73666500000002</v>
      </c>
      <c r="AI3" s="26">
        <v>406.61666600000001</v>
      </c>
      <c r="AM3" s="61">
        <f t="shared" si="0"/>
        <v>28.359390999999999</v>
      </c>
      <c r="AN3" s="61">
        <f t="shared" si="1"/>
        <v>49.295487999999999</v>
      </c>
      <c r="AO3" s="61">
        <f t="shared" si="2"/>
        <v>101</v>
      </c>
      <c r="AQ3" s="62">
        <f t="shared" si="3"/>
        <v>3.344958227526448</v>
      </c>
      <c r="AR3" s="62">
        <f t="shared" si="4"/>
        <v>3.8978325555621405</v>
      </c>
      <c r="AS3" s="62">
        <f t="shared" si="4"/>
        <v>4.6151205168412597</v>
      </c>
      <c r="AU3" s="61">
        <f t="shared" ref="AU3:AV7" si="9">AM3</f>
        <v>28.359390999999999</v>
      </c>
      <c r="AV3" s="61">
        <f t="shared" si="9"/>
        <v>49.295487999999999</v>
      </c>
      <c r="AW3" s="61">
        <v>118</v>
      </c>
      <c r="AX3" s="71">
        <f t="shared" si="5"/>
        <v>17</v>
      </c>
      <c r="AY3" s="75">
        <f t="shared" si="6"/>
        <v>0.16831683168316833</v>
      </c>
      <c r="BA3" s="62">
        <f t="shared" si="7"/>
        <v>3.344958227526448</v>
      </c>
      <c r="BB3" s="62">
        <f t="shared" si="8"/>
        <v>3.8978325555621405</v>
      </c>
      <c r="BC3" s="62">
        <f t="shared" si="8"/>
        <v>4.7706846244656651</v>
      </c>
    </row>
    <row r="4" spans="1:55" x14ac:dyDescent="0.25">
      <c r="A4" s="26">
        <v>118</v>
      </c>
      <c r="B4" s="27" t="s">
        <v>0</v>
      </c>
      <c r="C4" s="26">
        <v>117</v>
      </c>
      <c r="D4" s="26">
        <v>2849002</v>
      </c>
      <c r="E4" s="27" t="s">
        <v>325</v>
      </c>
      <c r="F4" s="27" t="s">
        <v>2</v>
      </c>
      <c r="G4" s="26">
        <v>-49.179653999999999</v>
      </c>
      <c r="H4" s="26">
        <v>-28.326336000000001</v>
      </c>
      <c r="I4" s="27" t="s">
        <v>255</v>
      </c>
      <c r="J4" s="26">
        <v>8</v>
      </c>
      <c r="K4" s="26">
        <v>84</v>
      </c>
      <c r="L4" s="27" t="s">
        <v>4</v>
      </c>
      <c r="M4" s="27" t="s">
        <v>326</v>
      </c>
      <c r="N4" s="26">
        <v>49</v>
      </c>
      <c r="O4" s="27" t="s">
        <v>6</v>
      </c>
      <c r="P4" s="27" t="s">
        <v>7</v>
      </c>
      <c r="Q4" s="27" t="s">
        <v>8</v>
      </c>
      <c r="R4" s="26">
        <v>29</v>
      </c>
      <c r="S4" s="26">
        <v>188.030001</v>
      </c>
      <c r="T4" s="26">
        <v>211.11666700000001</v>
      </c>
      <c r="U4" s="26">
        <v>131.15862100000001</v>
      </c>
      <c r="V4" s="26">
        <v>82.993104000000002</v>
      </c>
      <c r="W4" s="26">
        <v>99.555171999999999</v>
      </c>
      <c r="X4" s="26">
        <v>70.506895999999998</v>
      </c>
      <c r="Y4" s="26">
        <v>101.282759</v>
      </c>
      <c r="Z4" s="26">
        <v>93.531034000000005</v>
      </c>
      <c r="AA4" s="26">
        <v>113.124137</v>
      </c>
      <c r="AB4" s="26">
        <v>120.46207</v>
      </c>
      <c r="AC4" s="26">
        <v>122.703333</v>
      </c>
      <c r="AD4" s="26">
        <v>149.23666499999999</v>
      </c>
      <c r="AE4" s="26">
        <v>1483.7004589999999</v>
      </c>
      <c r="AF4" s="26">
        <v>530.30528900000002</v>
      </c>
      <c r="AG4" s="26">
        <v>253.055173</v>
      </c>
      <c r="AH4" s="26">
        <v>307.93792999999999</v>
      </c>
      <c r="AI4" s="26">
        <v>392.40206799999999</v>
      </c>
      <c r="AM4" s="61">
        <f t="shared" si="0"/>
        <v>28.326336000000001</v>
      </c>
      <c r="AN4" s="61">
        <f t="shared" si="1"/>
        <v>49.179653999999999</v>
      </c>
      <c r="AO4" s="61">
        <f t="shared" si="2"/>
        <v>49</v>
      </c>
      <c r="AQ4" s="62">
        <f t="shared" si="3"/>
        <v>3.3437919726155196</v>
      </c>
      <c r="AR4" s="62">
        <f t="shared" si="4"/>
        <v>3.8954800013830622</v>
      </c>
      <c r="AS4" s="62">
        <f t="shared" si="4"/>
        <v>3.8918202981106265</v>
      </c>
      <c r="AU4" s="61">
        <f t="shared" si="9"/>
        <v>28.326336000000001</v>
      </c>
      <c r="AV4" s="61">
        <f t="shared" si="9"/>
        <v>49.179653999999999</v>
      </c>
      <c r="AW4" s="61">
        <v>51</v>
      </c>
      <c r="AX4" s="71">
        <f t="shared" si="5"/>
        <v>2</v>
      </c>
      <c r="AY4" s="72">
        <f t="shared" si="6"/>
        <v>4.0816326530612242E-2</v>
      </c>
      <c r="BA4" s="62">
        <f t="shared" si="7"/>
        <v>3.3437919726155196</v>
      </c>
      <c r="BB4" s="62">
        <f t="shared" si="8"/>
        <v>3.8954800013830622</v>
      </c>
      <c r="BC4" s="62">
        <f t="shared" si="8"/>
        <v>3.9318256327243257</v>
      </c>
    </row>
    <row r="5" spans="1:55" x14ac:dyDescent="0.25">
      <c r="A5" s="26">
        <v>119</v>
      </c>
      <c r="B5" s="27" t="s">
        <v>0</v>
      </c>
      <c r="C5" s="26">
        <v>118</v>
      </c>
      <c r="D5" s="26">
        <v>2849004</v>
      </c>
      <c r="E5" s="27" t="s">
        <v>327</v>
      </c>
      <c r="F5" s="27" t="s">
        <v>2</v>
      </c>
      <c r="G5" s="26">
        <v>-49.601882000000003</v>
      </c>
      <c r="H5" s="26">
        <v>-28.958836999999999</v>
      </c>
      <c r="I5" s="27" t="s">
        <v>255</v>
      </c>
      <c r="J5" s="26">
        <v>8</v>
      </c>
      <c r="K5" s="26">
        <v>84</v>
      </c>
      <c r="L5" s="27" t="s">
        <v>4</v>
      </c>
      <c r="M5" s="27" t="s">
        <v>328</v>
      </c>
      <c r="N5" s="26">
        <v>7</v>
      </c>
      <c r="O5" s="27" t="s">
        <v>6</v>
      </c>
      <c r="P5" s="27" t="s">
        <v>7</v>
      </c>
      <c r="Q5" s="27" t="s">
        <v>8</v>
      </c>
      <c r="R5" s="26">
        <v>30</v>
      </c>
      <c r="S5" s="26">
        <v>150.57999899999999</v>
      </c>
      <c r="T5" s="26">
        <v>156.106897</v>
      </c>
      <c r="U5" s="26">
        <v>140.69666799999999</v>
      </c>
      <c r="V5" s="26">
        <v>94.323333000000005</v>
      </c>
      <c r="W5" s="26">
        <v>101.30333299999999</v>
      </c>
      <c r="X5" s="26">
        <v>92.726667000000006</v>
      </c>
      <c r="Y5" s="26">
        <v>113.02413799999999</v>
      </c>
      <c r="Z5" s="26">
        <v>112.744828</v>
      </c>
      <c r="AA5" s="26">
        <v>124.299999</v>
      </c>
      <c r="AB5" s="26">
        <v>133.196552</v>
      </c>
      <c r="AC5" s="26">
        <v>118.393334</v>
      </c>
      <c r="AD5" s="26">
        <v>129.35666599999999</v>
      </c>
      <c r="AE5" s="26">
        <v>1466.752414</v>
      </c>
      <c r="AF5" s="26">
        <v>447.38356399999998</v>
      </c>
      <c r="AG5" s="26">
        <v>288.35333300000002</v>
      </c>
      <c r="AH5" s="26">
        <v>350.06896499999999</v>
      </c>
      <c r="AI5" s="26">
        <v>380.946552</v>
      </c>
      <c r="AM5" s="61">
        <f t="shared" si="0"/>
        <v>28.958836999999999</v>
      </c>
      <c r="AN5" s="61">
        <f t="shared" si="1"/>
        <v>49.601882000000003</v>
      </c>
      <c r="AO5" s="61">
        <f t="shared" si="2"/>
        <v>7</v>
      </c>
      <c r="AQ5" s="62">
        <f t="shared" si="3"/>
        <v>3.3658754078713486</v>
      </c>
      <c r="AR5" s="62">
        <f t="shared" si="4"/>
        <v>3.9040287765594308</v>
      </c>
      <c r="AS5" s="62">
        <f t="shared" si="4"/>
        <v>1.9459101490553132</v>
      </c>
      <c r="AU5" s="61">
        <f t="shared" si="9"/>
        <v>28.958836999999999</v>
      </c>
      <c r="AV5" s="61">
        <f t="shared" si="9"/>
        <v>49.601882000000003</v>
      </c>
      <c r="AW5" s="61">
        <v>9</v>
      </c>
      <c r="AX5" s="71">
        <f t="shared" si="5"/>
        <v>2</v>
      </c>
      <c r="AY5" s="75">
        <f t="shared" si="6"/>
        <v>0.2857142857142857</v>
      </c>
      <c r="BA5" s="62">
        <f t="shared" si="7"/>
        <v>3.3658754078713486</v>
      </c>
      <c r="BB5" s="62">
        <f t="shared" si="8"/>
        <v>3.9040287765594308</v>
      </c>
      <c r="BC5" s="62">
        <f t="shared" si="8"/>
        <v>2.1972245773362196</v>
      </c>
    </row>
    <row r="6" spans="1:55" x14ac:dyDescent="0.25">
      <c r="A6" s="26">
        <v>121</v>
      </c>
      <c r="B6" s="27" t="s">
        <v>0</v>
      </c>
      <c r="C6" s="26">
        <v>120</v>
      </c>
      <c r="D6" s="26">
        <v>2849008</v>
      </c>
      <c r="E6" s="27" t="s">
        <v>329</v>
      </c>
      <c r="F6" s="27" t="s">
        <v>2</v>
      </c>
      <c r="G6" s="26">
        <v>-49.195487</v>
      </c>
      <c r="H6" s="26">
        <v>-28.209947</v>
      </c>
      <c r="I6" s="27" t="s">
        <v>255</v>
      </c>
      <c r="J6" s="26">
        <v>8</v>
      </c>
      <c r="K6" s="26">
        <v>84</v>
      </c>
      <c r="L6" s="27" t="s">
        <v>4</v>
      </c>
      <c r="M6" s="27" t="s">
        <v>330</v>
      </c>
      <c r="N6" s="26">
        <v>88</v>
      </c>
      <c r="O6" s="27" t="s">
        <v>6</v>
      </c>
      <c r="P6" s="27" t="s">
        <v>7</v>
      </c>
      <c r="Q6" s="27" t="s">
        <v>8</v>
      </c>
      <c r="R6" s="26">
        <v>30</v>
      </c>
      <c r="S6" s="26">
        <v>219.64666800000001</v>
      </c>
      <c r="T6" s="26">
        <v>222.04</v>
      </c>
      <c r="U6" s="26">
        <v>144.86666600000001</v>
      </c>
      <c r="V6" s="26">
        <v>92.28</v>
      </c>
      <c r="W6" s="26">
        <v>96.806666000000007</v>
      </c>
      <c r="X6" s="26">
        <v>73.930000000000007</v>
      </c>
      <c r="Y6" s="26">
        <v>103.623333</v>
      </c>
      <c r="Z6" s="26">
        <v>90.593333000000001</v>
      </c>
      <c r="AA6" s="26">
        <v>115.663332</v>
      </c>
      <c r="AB6" s="26">
        <v>124.543333</v>
      </c>
      <c r="AC6" s="26">
        <v>129.436667</v>
      </c>
      <c r="AD6" s="26">
        <v>162.70333299999999</v>
      </c>
      <c r="AE6" s="26">
        <v>1576.133331</v>
      </c>
      <c r="AF6" s="26">
        <v>586.55333399999995</v>
      </c>
      <c r="AG6" s="26">
        <v>263.01666599999999</v>
      </c>
      <c r="AH6" s="26">
        <v>309.879999</v>
      </c>
      <c r="AI6" s="26">
        <v>416.68333200000001</v>
      </c>
      <c r="AM6" s="61">
        <f t="shared" si="0"/>
        <v>28.209947</v>
      </c>
      <c r="AN6" s="61">
        <f t="shared" si="1"/>
        <v>49.195487</v>
      </c>
      <c r="AO6" s="61">
        <f t="shared" si="2"/>
        <v>88</v>
      </c>
      <c r="AQ6" s="62">
        <f t="shared" si="3"/>
        <v>3.3396746462457449</v>
      </c>
      <c r="AR6" s="62">
        <f t="shared" si="4"/>
        <v>3.8958018916487487</v>
      </c>
      <c r="AS6" s="62">
        <f t="shared" si="4"/>
        <v>4.4773368144782069</v>
      </c>
      <c r="AU6" s="61">
        <f t="shared" si="9"/>
        <v>28.209947</v>
      </c>
      <c r="AV6" s="61">
        <f t="shared" si="9"/>
        <v>49.195487</v>
      </c>
      <c r="AW6" s="61">
        <v>96</v>
      </c>
      <c r="AX6" s="71">
        <f t="shared" si="5"/>
        <v>8</v>
      </c>
      <c r="AY6" s="72">
        <f t="shared" si="6"/>
        <v>9.0909090909090912E-2</v>
      </c>
      <c r="BA6" s="62">
        <f t="shared" si="7"/>
        <v>3.3396746462457449</v>
      </c>
      <c r="BB6" s="62">
        <f t="shared" si="8"/>
        <v>3.8958018916487487</v>
      </c>
      <c r="BC6" s="62">
        <f t="shared" si="8"/>
        <v>4.5643481914678361</v>
      </c>
    </row>
    <row r="7" spans="1:55" x14ac:dyDescent="0.25">
      <c r="A7" s="26">
        <v>60</v>
      </c>
      <c r="B7" s="27" t="s">
        <v>0</v>
      </c>
      <c r="C7" s="26">
        <v>59</v>
      </c>
      <c r="D7" s="26">
        <v>2748003</v>
      </c>
      <c r="E7" s="27" t="s">
        <v>331</v>
      </c>
      <c r="F7" s="27" t="s">
        <v>2</v>
      </c>
      <c r="G7" s="26">
        <v>-48.988537000000001</v>
      </c>
      <c r="H7" s="26">
        <v>-27.489667000000001</v>
      </c>
      <c r="I7" s="27" t="s">
        <v>255</v>
      </c>
      <c r="J7" s="26">
        <v>8</v>
      </c>
      <c r="K7" s="26">
        <v>84</v>
      </c>
      <c r="L7" s="27" t="s">
        <v>4</v>
      </c>
      <c r="M7" s="27" t="s">
        <v>332</v>
      </c>
      <c r="N7" s="26">
        <v>248</v>
      </c>
      <c r="O7" s="27" t="s">
        <v>6</v>
      </c>
      <c r="P7" s="27" t="s">
        <v>7</v>
      </c>
      <c r="Q7" s="27" t="s">
        <v>8</v>
      </c>
      <c r="R7" s="26">
        <v>30</v>
      </c>
      <c r="S7" s="26">
        <v>234.47666799999999</v>
      </c>
      <c r="T7" s="26">
        <v>214.45333400000001</v>
      </c>
      <c r="U7" s="26">
        <v>153.26333299999999</v>
      </c>
      <c r="V7" s="26">
        <v>112.86333399999999</v>
      </c>
      <c r="W7" s="26">
        <v>105.873334</v>
      </c>
      <c r="X7" s="26">
        <v>87.05</v>
      </c>
      <c r="Y7" s="26">
        <v>121.363333</v>
      </c>
      <c r="Z7" s="26">
        <v>102.499999</v>
      </c>
      <c r="AA7" s="26">
        <v>157.03</v>
      </c>
      <c r="AB7" s="26">
        <v>161.463334</v>
      </c>
      <c r="AC7" s="26">
        <v>136.22666599999999</v>
      </c>
      <c r="AD7" s="26">
        <v>186.10666900000001</v>
      </c>
      <c r="AE7" s="26">
        <v>1772.6700040000001</v>
      </c>
      <c r="AF7" s="26">
        <v>602.19333600000004</v>
      </c>
      <c r="AG7" s="26">
        <v>305.78666700000002</v>
      </c>
      <c r="AH7" s="26">
        <v>380.89333299999998</v>
      </c>
      <c r="AI7" s="26">
        <v>483.79666900000001</v>
      </c>
      <c r="AM7" s="61">
        <f t="shared" si="0"/>
        <v>27.489667000000001</v>
      </c>
      <c r="AN7" s="61">
        <f t="shared" si="1"/>
        <v>48.988537000000001</v>
      </c>
      <c r="AO7" s="61">
        <f t="shared" si="2"/>
        <v>248</v>
      </c>
      <c r="AQ7" s="62">
        <f t="shared" si="3"/>
        <v>3.3138101886079689</v>
      </c>
      <c r="AR7" s="62">
        <f t="shared" si="4"/>
        <v>3.8915863319671726</v>
      </c>
      <c r="AS7" s="62">
        <f t="shared" si="4"/>
        <v>5.5134287461649825</v>
      </c>
      <c r="AU7" s="61">
        <f t="shared" si="9"/>
        <v>27.489667000000001</v>
      </c>
      <c r="AV7" s="61">
        <f t="shared" si="9"/>
        <v>48.988537000000001</v>
      </c>
      <c r="AW7" s="61">
        <v>229</v>
      </c>
      <c r="AX7" s="71">
        <f t="shared" si="5"/>
        <v>19</v>
      </c>
      <c r="AY7" s="72">
        <f t="shared" si="6"/>
        <v>7.6612903225806453E-2</v>
      </c>
      <c r="BA7" s="62">
        <f t="shared" si="7"/>
        <v>3.3138101886079689</v>
      </c>
      <c r="BB7" s="62">
        <f t="shared" si="8"/>
        <v>3.8915863319671726</v>
      </c>
      <c r="BC7" s="62">
        <f t="shared" si="8"/>
        <v>5.43372200355424</v>
      </c>
    </row>
    <row r="8" spans="1:55" x14ac:dyDescent="0.25">
      <c r="A8" s="26">
        <v>123</v>
      </c>
      <c r="B8" s="27" t="s">
        <v>0</v>
      </c>
      <c r="C8" s="26">
        <v>122</v>
      </c>
      <c r="D8" s="26">
        <v>2849019</v>
      </c>
      <c r="E8" s="27" t="s">
        <v>333</v>
      </c>
      <c r="F8" s="27" t="s">
        <v>2</v>
      </c>
      <c r="G8" s="26">
        <v>-49.838273000000001</v>
      </c>
      <c r="H8" s="26">
        <v>-28.835502000000002</v>
      </c>
      <c r="I8" s="27" t="s">
        <v>255</v>
      </c>
      <c r="J8" s="26">
        <v>8</v>
      </c>
      <c r="K8" s="26">
        <v>84</v>
      </c>
      <c r="L8" s="27" t="s">
        <v>4</v>
      </c>
      <c r="M8" s="27" t="s">
        <v>334</v>
      </c>
      <c r="N8" s="26">
        <v>118</v>
      </c>
      <c r="O8" s="27" t="s">
        <v>6</v>
      </c>
      <c r="P8" s="27" t="s">
        <v>7</v>
      </c>
      <c r="Q8" s="27" t="s">
        <v>8</v>
      </c>
      <c r="R8" s="26">
        <v>30</v>
      </c>
      <c r="S8" s="26">
        <v>237.58000100000001</v>
      </c>
      <c r="T8" s="26">
        <v>261.29666800000001</v>
      </c>
      <c r="U8" s="26">
        <v>196.806667</v>
      </c>
      <c r="V8" s="26">
        <v>124.91</v>
      </c>
      <c r="W8" s="26">
        <v>112.08666700000001</v>
      </c>
      <c r="X8" s="26">
        <v>102.65862</v>
      </c>
      <c r="Y8" s="26">
        <v>126.19310299999999</v>
      </c>
      <c r="Z8" s="26">
        <v>137.37930900000001</v>
      </c>
      <c r="AA8" s="26">
        <v>154.67930899999999</v>
      </c>
      <c r="AB8" s="26">
        <v>186.93103300000001</v>
      </c>
      <c r="AC8" s="26">
        <v>175.816666</v>
      </c>
      <c r="AD8" s="26">
        <v>198.500001</v>
      </c>
      <c r="AE8" s="26">
        <v>2014.8380440000001</v>
      </c>
      <c r="AF8" s="26">
        <v>695.68333500000006</v>
      </c>
      <c r="AG8" s="26">
        <v>339.65528699999999</v>
      </c>
      <c r="AH8" s="26">
        <v>418.25172199999997</v>
      </c>
      <c r="AI8" s="26">
        <v>561.24770000000001</v>
      </c>
      <c r="AM8" s="61">
        <f t="shared" ref="AM8:AM22" si="10">ABS(H8)</f>
        <v>28.835502000000002</v>
      </c>
      <c r="AN8" s="61">
        <f t="shared" ref="AN8:AN22" si="11">ABS(G8)</f>
        <v>49.838273000000001</v>
      </c>
      <c r="AO8" s="61">
        <f t="shared" ref="AO8:AO22" si="12">N8</f>
        <v>118</v>
      </c>
      <c r="AQ8" s="62">
        <f t="shared" ref="AQ8:AQ22" si="13">LN(AM8)</f>
        <v>3.361607336314135</v>
      </c>
      <c r="AR8" s="62">
        <f t="shared" ref="AR8:AR22" si="14">LN(AN8)</f>
        <v>3.9087832229960169</v>
      </c>
      <c r="AS8" s="62">
        <f t="shared" ref="AS8:AS22" si="15">LN(AO8)</f>
        <v>4.7706846244656651</v>
      </c>
      <c r="AU8" s="61">
        <f t="shared" ref="AU8:AU22" si="16">AM8</f>
        <v>28.835502000000002</v>
      </c>
      <c r="AV8" s="61">
        <f t="shared" ref="AV8:AV22" si="17">AN8</f>
        <v>49.838273000000001</v>
      </c>
      <c r="AW8" s="61">
        <v>117</v>
      </c>
      <c r="AX8" s="71">
        <f t="shared" ref="AX8:AX22" si="18">ABS(AO8-AW8)</f>
        <v>1</v>
      </c>
      <c r="AY8" s="72">
        <f t="shared" ref="AY8:AY22" si="19">ABS((AX8/AO8))</f>
        <v>8.4745762711864406E-3</v>
      </c>
      <c r="BA8" s="62">
        <f t="shared" ref="BA8:BA22" si="20">LN(AU8)</f>
        <v>3.361607336314135</v>
      </c>
      <c r="BB8" s="62">
        <f t="shared" ref="BB8:BB22" si="21">LN(AV8)</f>
        <v>3.9087832229960169</v>
      </c>
      <c r="BC8" s="62">
        <f t="shared" ref="BC8:BC22" si="22">LN(AW8)</f>
        <v>4.7621739347977563</v>
      </c>
    </row>
    <row r="9" spans="1:55" x14ac:dyDescent="0.25">
      <c r="A9" s="26">
        <v>124</v>
      </c>
      <c r="B9" s="27" t="s">
        <v>0</v>
      </c>
      <c r="C9" s="26">
        <v>123</v>
      </c>
      <c r="D9" s="26">
        <v>2849020</v>
      </c>
      <c r="E9" s="27" t="s">
        <v>335</v>
      </c>
      <c r="F9" s="27" t="s">
        <v>2</v>
      </c>
      <c r="G9" s="26">
        <v>-49.033543000000002</v>
      </c>
      <c r="H9" s="26">
        <v>-28.607171000000001</v>
      </c>
      <c r="I9" s="27" t="s">
        <v>255</v>
      </c>
      <c r="J9" s="26">
        <v>8</v>
      </c>
      <c r="K9" s="26">
        <v>84</v>
      </c>
      <c r="L9" s="27" t="s">
        <v>4</v>
      </c>
      <c r="M9" s="27" t="s">
        <v>336</v>
      </c>
      <c r="N9" s="26">
        <v>7</v>
      </c>
      <c r="O9" s="27" t="s">
        <v>6</v>
      </c>
      <c r="P9" s="27" t="s">
        <v>7</v>
      </c>
      <c r="Q9" s="27" t="s">
        <v>8</v>
      </c>
      <c r="R9" s="26">
        <v>30</v>
      </c>
      <c r="S9" s="26">
        <v>140.056667</v>
      </c>
      <c r="T9" s="26">
        <v>133.246666</v>
      </c>
      <c r="U9" s="26">
        <v>127.55000099999999</v>
      </c>
      <c r="V9" s="26">
        <v>91.323334000000003</v>
      </c>
      <c r="W9" s="26">
        <v>111.766666</v>
      </c>
      <c r="X9" s="26">
        <v>88.960001000000005</v>
      </c>
      <c r="Y9" s="26">
        <v>113.18</v>
      </c>
      <c r="Z9" s="26">
        <v>109.513333</v>
      </c>
      <c r="AA9" s="26">
        <v>126.69666599999999</v>
      </c>
      <c r="AB9" s="26">
        <v>140.71</v>
      </c>
      <c r="AC9" s="26">
        <v>120.806668</v>
      </c>
      <c r="AD9" s="26">
        <v>126.64</v>
      </c>
      <c r="AE9" s="26">
        <v>1430.4500009999999</v>
      </c>
      <c r="AF9" s="26">
        <v>400.85333400000002</v>
      </c>
      <c r="AG9" s="26">
        <v>292.05000100000001</v>
      </c>
      <c r="AH9" s="26">
        <v>349.38999899999999</v>
      </c>
      <c r="AI9" s="26">
        <v>388.15666700000003</v>
      </c>
      <c r="AM9" s="61">
        <f t="shared" si="10"/>
        <v>28.607171000000001</v>
      </c>
      <c r="AN9" s="61">
        <f t="shared" si="11"/>
        <v>49.033543000000002</v>
      </c>
      <c r="AO9" s="61">
        <f t="shared" si="12"/>
        <v>7</v>
      </c>
      <c r="AQ9" s="62">
        <f t="shared" si="13"/>
        <v>3.3536574206629584</v>
      </c>
      <c r="AR9" s="62">
        <f t="shared" si="14"/>
        <v>3.8925046149328595</v>
      </c>
      <c r="AS9" s="62">
        <f t="shared" si="15"/>
        <v>1.9459101490553132</v>
      </c>
      <c r="AU9" s="61">
        <f t="shared" si="16"/>
        <v>28.607171000000001</v>
      </c>
      <c r="AV9" s="61">
        <f t="shared" si="17"/>
        <v>49.033543000000002</v>
      </c>
      <c r="AW9" s="61">
        <v>8</v>
      </c>
      <c r="AX9" s="71">
        <f t="shared" si="18"/>
        <v>1</v>
      </c>
      <c r="AY9" s="72">
        <f t="shared" si="19"/>
        <v>0.14285714285714285</v>
      </c>
      <c r="BA9" s="62">
        <f t="shared" si="20"/>
        <v>3.3536574206629584</v>
      </c>
      <c r="BB9" s="62">
        <f t="shared" si="21"/>
        <v>3.8925046149328595</v>
      </c>
      <c r="BC9" s="62">
        <f t="shared" si="22"/>
        <v>2.0794415416798357</v>
      </c>
    </row>
    <row r="10" spans="1:55" x14ac:dyDescent="0.25">
      <c r="A10" s="26">
        <v>79</v>
      </c>
      <c r="B10" s="27" t="s">
        <v>0</v>
      </c>
      <c r="C10" s="26">
        <v>78</v>
      </c>
      <c r="D10" s="26">
        <v>2749034</v>
      </c>
      <c r="E10" s="27" t="s">
        <v>337</v>
      </c>
      <c r="F10" s="27" t="s">
        <v>2</v>
      </c>
      <c r="G10" s="26">
        <v>-49.287984000000002</v>
      </c>
      <c r="H10" s="26">
        <v>-27.507999999999999</v>
      </c>
      <c r="I10" s="27" t="s">
        <v>255</v>
      </c>
      <c r="J10" s="26">
        <v>8</v>
      </c>
      <c r="K10" s="26">
        <v>84</v>
      </c>
      <c r="L10" s="27" t="s">
        <v>4</v>
      </c>
      <c r="M10" s="27" t="s">
        <v>338</v>
      </c>
      <c r="N10" s="26">
        <v>557</v>
      </c>
      <c r="O10" s="27" t="s">
        <v>6</v>
      </c>
      <c r="P10" s="27" t="s">
        <v>7</v>
      </c>
      <c r="Q10" s="27" t="s">
        <v>8</v>
      </c>
      <c r="R10" s="26">
        <v>30</v>
      </c>
      <c r="S10" s="26">
        <v>170.97666699999999</v>
      </c>
      <c r="T10" s="26">
        <v>162.06666799999999</v>
      </c>
      <c r="U10" s="26">
        <v>114.30333400000001</v>
      </c>
      <c r="V10" s="26">
        <v>90.883332999999993</v>
      </c>
      <c r="W10" s="26">
        <v>107.513334</v>
      </c>
      <c r="X10" s="26">
        <v>91.363332999999997</v>
      </c>
      <c r="Y10" s="26">
        <v>129.35000099999999</v>
      </c>
      <c r="Z10" s="26">
        <v>113.170001</v>
      </c>
      <c r="AA10" s="26">
        <v>140.876667</v>
      </c>
      <c r="AB10" s="26">
        <v>153.283333</v>
      </c>
      <c r="AC10" s="26">
        <v>127.66</v>
      </c>
      <c r="AD10" s="26">
        <v>144.73666700000001</v>
      </c>
      <c r="AE10" s="26">
        <v>1546.183338</v>
      </c>
      <c r="AF10" s="26">
        <v>447.34666900000002</v>
      </c>
      <c r="AG10" s="26">
        <v>289.76</v>
      </c>
      <c r="AH10" s="26">
        <v>383.39666899999997</v>
      </c>
      <c r="AI10" s="26">
        <v>425.68</v>
      </c>
      <c r="AM10" s="61">
        <f t="shared" si="10"/>
        <v>27.507999999999999</v>
      </c>
      <c r="AN10" s="61">
        <f t="shared" si="11"/>
        <v>49.287984000000002</v>
      </c>
      <c r="AO10" s="61">
        <f t="shared" si="12"/>
        <v>557</v>
      </c>
      <c r="AQ10" s="62">
        <f t="shared" si="13"/>
        <v>3.3144768714575896</v>
      </c>
      <c r="AR10" s="62">
        <f t="shared" si="14"/>
        <v>3.8976803190895906</v>
      </c>
      <c r="AS10" s="62">
        <f t="shared" si="15"/>
        <v>6.3225652399272843</v>
      </c>
      <c r="AU10" s="61">
        <f t="shared" si="16"/>
        <v>27.507999999999999</v>
      </c>
      <c r="AV10" s="61">
        <f t="shared" si="17"/>
        <v>49.287984000000002</v>
      </c>
      <c r="AW10" s="61">
        <v>561</v>
      </c>
      <c r="AX10" s="71">
        <f t="shared" si="18"/>
        <v>4</v>
      </c>
      <c r="AY10" s="72">
        <f t="shared" si="19"/>
        <v>7.1813285457809697E-3</v>
      </c>
      <c r="BA10" s="62">
        <f t="shared" si="20"/>
        <v>3.3144768714575896</v>
      </c>
      <c r="BB10" s="62">
        <f t="shared" si="21"/>
        <v>3.8976803190895906</v>
      </c>
      <c r="BC10" s="62">
        <f t="shared" si="22"/>
        <v>6.329720905522696</v>
      </c>
    </row>
    <row r="11" spans="1:55" x14ac:dyDescent="0.25">
      <c r="A11" s="26">
        <v>126</v>
      </c>
      <c r="B11" s="27" t="s">
        <v>0</v>
      </c>
      <c r="C11" s="26">
        <v>125</v>
      </c>
      <c r="D11" s="26">
        <v>2849022</v>
      </c>
      <c r="E11" s="27" t="s">
        <v>339</v>
      </c>
      <c r="F11" s="27" t="s">
        <v>2</v>
      </c>
      <c r="G11" s="26">
        <v>-49.303823000000001</v>
      </c>
      <c r="H11" s="26">
        <v>-28.722169999999998</v>
      </c>
      <c r="I11" s="27" t="s">
        <v>255</v>
      </c>
      <c r="J11" s="26">
        <v>8</v>
      </c>
      <c r="K11" s="26">
        <v>84</v>
      </c>
      <c r="L11" s="27" t="s">
        <v>4</v>
      </c>
      <c r="M11" s="27" t="s">
        <v>340</v>
      </c>
      <c r="N11" s="26">
        <v>44</v>
      </c>
      <c r="O11" s="27" t="s">
        <v>6</v>
      </c>
      <c r="P11" s="27" t="s">
        <v>7</v>
      </c>
      <c r="Q11" s="27" t="s">
        <v>8</v>
      </c>
      <c r="R11" s="26">
        <v>28</v>
      </c>
      <c r="S11" s="26">
        <v>159.417857</v>
      </c>
      <c r="T11" s="26">
        <v>149.03571400000001</v>
      </c>
      <c r="U11" s="26">
        <v>139.917856</v>
      </c>
      <c r="V11" s="26">
        <v>94.296426999999994</v>
      </c>
      <c r="W11" s="26">
        <v>104.771429</v>
      </c>
      <c r="X11" s="26">
        <v>91.570001000000005</v>
      </c>
      <c r="Y11" s="26">
        <v>116.146666</v>
      </c>
      <c r="Z11" s="26">
        <v>115.49</v>
      </c>
      <c r="AA11" s="26">
        <v>127.442858</v>
      </c>
      <c r="AB11" s="26">
        <v>125.742857</v>
      </c>
      <c r="AC11" s="26">
        <v>127.09285800000001</v>
      </c>
      <c r="AD11" s="26">
        <v>127.160714</v>
      </c>
      <c r="AE11" s="26">
        <v>1478.0852379999999</v>
      </c>
      <c r="AF11" s="26">
        <v>448.37142799999998</v>
      </c>
      <c r="AG11" s="26">
        <v>290.637857</v>
      </c>
      <c r="AH11" s="26">
        <v>359.07952399999999</v>
      </c>
      <c r="AI11" s="26">
        <v>379.99642899999998</v>
      </c>
      <c r="AM11" s="61">
        <f t="shared" si="10"/>
        <v>28.722169999999998</v>
      </c>
      <c r="AN11" s="61">
        <f t="shared" si="11"/>
        <v>49.303823000000001</v>
      </c>
      <c r="AO11" s="61">
        <f t="shared" si="12"/>
        <v>44</v>
      </c>
      <c r="AQ11" s="62">
        <f t="shared" si="13"/>
        <v>3.3576692984287932</v>
      </c>
      <c r="AR11" s="62">
        <f t="shared" si="14"/>
        <v>3.8980016236810822</v>
      </c>
      <c r="AS11" s="62">
        <f t="shared" si="15"/>
        <v>3.784189633918261</v>
      </c>
      <c r="AU11" s="61">
        <f t="shared" si="16"/>
        <v>28.722169999999998</v>
      </c>
      <c r="AV11" s="61">
        <f t="shared" si="17"/>
        <v>49.303823000000001</v>
      </c>
      <c r="AW11" s="61">
        <v>42</v>
      </c>
      <c r="AX11" s="71">
        <f t="shared" si="18"/>
        <v>2</v>
      </c>
      <c r="AY11" s="72">
        <f t="shared" si="19"/>
        <v>4.5454545454545456E-2</v>
      </c>
      <c r="BA11" s="62">
        <f t="shared" si="20"/>
        <v>3.3576692984287932</v>
      </c>
      <c r="BB11" s="62">
        <f t="shared" si="21"/>
        <v>3.8980016236810822</v>
      </c>
      <c r="BC11" s="62">
        <f t="shared" si="22"/>
        <v>3.7376696182833684</v>
      </c>
    </row>
    <row r="12" spans="1:55" x14ac:dyDescent="0.25">
      <c r="A12" s="26">
        <v>120</v>
      </c>
      <c r="B12" s="27" t="s">
        <v>0</v>
      </c>
      <c r="C12" s="26">
        <v>119</v>
      </c>
      <c r="D12" s="26">
        <v>2849005</v>
      </c>
      <c r="E12" s="27" t="s">
        <v>341</v>
      </c>
      <c r="F12" s="27" t="s">
        <v>2</v>
      </c>
      <c r="G12" s="26">
        <v>-49.637160000000002</v>
      </c>
      <c r="H12" s="26">
        <v>-28.832725</v>
      </c>
      <c r="I12" s="27" t="s">
        <v>255</v>
      </c>
      <c r="J12" s="26">
        <v>8</v>
      </c>
      <c r="K12" s="26">
        <v>84</v>
      </c>
      <c r="L12" s="27" t="s">
        <v>4</v>
      </c>
      <c r="M12" s="27" t="s">
        <v>342</v>
      </c>
      <c r="N12" s="26">
        <v>34</v>
      </c>
      <c r="O12" s="27" t="s">
        <v>6</v>
      </c>
      <c r="P12" s="27" t="s">
        <v>7</v>
      </c>
      <c r="Q12" s="27" t="s">
        <v>8</v>
      </c>
      <c r="R12" s="26">
        <v>29</v>
      </c>
      <c r="S12" s="26">
        <v>187.48666600000001</v>
      </c>
      <c r="T12" s="26">
        <v>201.04</v>
      </c>
      <c r="U12" s="26">
        <v>144.35172600000001</v>
      </c>
      <c r="V12" s="26">
        <v>99.436667</v>
      </c>
      <c r="W12" s="26">
        <v>100.87241400000001</v>
      </c>
      <c r="X12" s="26">
        <v>90.393103999999994</v>
      </c>
      <c r="Y12" s="26">
        <v>103.4</v>
      </c>
      <c r="Z12" s="26">
        <v>122.84137800000001</v>
      </c>
      <c r="AA12" s="26">
        <v>122.62069</v>
      </c>
      <c r="AB12" s="26">
        <v>139.737931</v>
      </c>
      <c r="AC12" s="26">
        <v>143.94137799999999</v>
      </c>
      <c r="AD12" s="26">
        <v>153.87241399999999</v>
      </c>
      <c r="AE12" s="26">
        <v>1609.994367</v>
      </c>
      <c r="AF12" s="26">
        <v>532.87839099999997</v>
      </c>
      <c r="AG12" s="26">
        <v>290.70218499999999</v>
      </c>
      <c r="AH12" s="26">
        <v>348.86206700000002</v>
      </c>
      <c r="AI12" s="26">
        <v>437.55172299999998</v>
      </c>
      <c r="AM12" s="61">
        <f t="shared" si="10"/>
        <v>28.832725</v>
      </c>
      <c r="AN12" s="61">
        <f t="shared" si="11"/>
        <v>49.637160000000002</v>
      </c>
      <c r="AO12" s="61">
        <f t="shared" si="12"/>
        <v>34</v>
      </c>
      <c r="AQ12" s="62">
        <f t="shared" si="13"/>
        <v>3.3615110267812565</v>
      </c>
      <c r="AR12" s="62">
        <f t="shared" si="14"/>
        <v>3.9047397467738758</v>
      </c>
      <c r="AS12" s="62">
        <f t="shared" si="15"/>
        <v>3.5263605246161616</v>
      </c>
      <c r="AU12" s="61">
        <f t="shared" si="16"/>
        <v>28.832725</v>
      </c>
      <c r="AV12" s="61">
        <f t="shared" si="17"/>
        <v>49.637160000000002</v>
      </c>
      <c r="AW12" s="61">
        <v>34</v>
      </c>
      <c r="AX12" s="71">
        <f t="shared" si="18"/>
        <v>0</v>
      </c>
      <c r="AY12" s="72">
        <f t="shared" si="19"/>
        <v>0</v>
      </c>
      <c r="BA12" s="62">
        <f t="shared" si="20"/>
        <v>3.3615110267812565</v>
      </c>
      <c r="BB12" s="62">
        <f t="shared" si="21"/>
        <v>3.9047397467738758</v>
      </c>
      <c r="BC12" s="62">
        <f t="shared" si="22"/>
        <v>3.5263605246161616</v>
      </c>
    </row>
    <row r="13" spans="1:55" x14ac:dyDescent="0.25">
      <c r="A13" s="26">
        <v>115</v>
      </c>
      <c r="B13" s="27" t="s">
        <v>0</v>
      </c>
      <c r="C13" s="26">
        <v>114</v>
      </c>
      <c r="D13" s="26">
        <v>2848007</v>
      </c>
      <c r="E13" s="27" t="s">
        <v>343</v>
      </c>
      <c r="F13" s="27" t="s">
        <v>2</v>
      </c>
      <c r="G13" s="26">
        <v>-48.702705000000002</v>
      </c>
      <c r="H13" s="26">
        <v>-28.281614999999999</v>
      </c>
      <c r="I13" s="27" t="s">
        <v>255</v>
      </c>
      <c r="J13" s="26">
        <v>8</v>
      </c>
      <c r="K13" s="26">
        <v>84</v>
      </c>
      <c r="L13" s="27" t="s">
        <v>4</v>
      </c>
      <c r="M13" s="27" t="s">
        <v>344</v>
      </c>
      <c r="N13" s="26">
        <v>23</v>
      </c>
      <c r="O13" s="27" t="s">
        <v>6</v>
      </c>
      <c r="P13" s="27" t="s">
        <v>7</v>
      </c>
      <c r="Q13" s="27" t="s">
        <v>8</v>
      </c>
      <c r="R13" s="26">
        <v>29</v>
      </c>
      <c r="S13" s="26">
        <v>150.762068</v>
      </c>
      <c r="T13" s="26">
        <v>144.83103500000001</v>
      </c>
      <c r="U13" s="26">
        <v>122.66333299999999</v>
      </c>
      <c r="V13" s="26">
        <v>97.934483</v>
      </c>
      <c r="W13" s="26">
        <v>96.858620000000002</v>
      </c>
      <c r="X13" s="26">
        <v>80.872414000000006</v>
      </c>
      <c r="Y13" s="26">
        <v>108.675</v>
      </c>
      <c r="Z13" s="26">
        <v>99.65</v>
      </c>
      <c r="AA13" s="26">
        <v>134.114285</v>
      </c>
      <c r="AB13" s="26">
        <v>125.45862099999999</v>
      </c>
      <c r="AC13" s="26">
        <v>133.430001</v>
      </c>
      <c r="AD13" s="26">
        <v>125.326666</v>
      </c>
      <c r="AE13" s="26">
        <v>1420.5765260000001</v>
      </c>
      <c r="AF13" s="26">
        <v>418.25643600000001</v>
      </c>
      <c r="AG13" s="26">
        <v>275.66551700000002</v>
      </c>
      <c r="AH13" s="26">
        <v>342.43928499999998</v>
      </c>
      <c r="AI13" s="26">
        <v>384.21528799999999</v>
      </c>
      <c r="AM13" s="61">
        <f t="shared" si="10"/>
        <v>28.281614999999999</v>
      </c>
      <c r="AN13" s="61">
        <f t="shared" si="11"/>
        <v>48.702705000000002</v>
      </c>
      <c r="AO13" s="61">
        <f t="shared" si="12"/>
        <v>23</v>
      </c>
      <c r="AQ13" s="62">
        <f t="shared" si="13"/>
        <v>3.342211946894265</v>
      </c>
      <c r="AR13" s="62">
        <f t="shared" si="14"/>
        <v>3.885734572693869</v>
      </c>
      <c r="AS13" s="62">
        <f t="shared" si="15"/>
        <v>3.1354942159291497</v>
      </c>
      <c r="AU13" s="61">
        <f t="shared" si="16"/>
        <v>28.281614999999999</v>
      </c>
      <c r="AV13" s="61">
        <f t="shared" si="17"/>
        <v>48.702705000000002</v>
      </c>
      <c r="AW13" s="61">
        <v>25</v>
      </c>
      <c r="AX13" s="71">
        <f t="shared" si="18"/>
        <v>2</v>
      </c>
      <c r="AY13" s="72">
        <f t="shared" si="19"/>
        <v>8.6956521739130432E-2</v>
      </c>
      <c r="BA13" s="62">
        <f t="shared" si="20"/>
        <v>3.342211946894265</v>
      </c>
      <c r="BB13" s="62">
        <f t="shared" si="21"/>
        <v>3.885734572693869</v>
      </c>
      <c r="BC13" s="62">
        <f t="shared" si="22"/>
        <v>3.2188758248682006</v>
      </c>
    </row>
    <row r="14" spans="1:55" x14ac:dyDescent="0.25">
      <c r="A14" s="26">
        <v>59</v>
      </c>
      <c r="B14" s="27" t="s">
        <v>0</v>
      </c>
      <c r="C14" s="26">
        <v>58</v>
      </c>
      <c r="D14" s="26">
        <v>2748001</v>
      </c>
      <c r="E14" s="27" t="s">
        <v>345</v>
      </c>
      <c r="F14" s="27" t="s">
        <v>2</v>
      </c>
      <c r="G14" s="26">
        <v>-48.953259000000003</v>
      </c>
      <c r="H14" s="26">
        <v>-27.414667000000001</v>
      </c>
      <c r="I14" s="27" t="s">
        <v>255</v>
      </c>
      <c r="J14" s="26">
        <v>8</v>
      </c>
      <c r="K14" s="26">
        <v>84</v>
      </c>
      <c r="L14" s="27" t="s">
        <v>4</v>
      </c>
      <c r="M14" s="27" t="s">
        <v>346</v>
      </c>
      <c r="N14" s="26">
        <v>37</v>
      </c>
      <c r="O14" s="27" t="s">
        <v>6</v>
      </c>
      <c r="P14" s="27" t="s">
        <v>7</v>
      </c>
      <c r="Q14" s="27" t="s">
        <v>8</v>
      </c>
      <c r="R14" s="26">
        <v>27</v>
      </c>
      <c r="S14" s="26">
        <v>208.96153899999999</v>
      </c>
      <c r="T14" s="26">
        <v>195.14444399999999</v>
      </c>
      <c r="U14" s="26">
        <v>129.548147</v>
      </c>
      <c r="V14" s="26">
        <v>91.311110999999997</v>
      </c>
      <c r="W14" s="26">
        <v>92.381480999999994</v>
      </c>
      <c r="X14" s="26">
        <v>73.248148</v>
      </c>
      <c r="Y14" s="26">
        <v>100.603571</v>
      </c>
      <c r="Z14" s="26">
        <v>97.548147999999998</v>
      </c>
      <c r="AA14" s="26">
        <v>141.048148</v>
      </c>
      <c r="AB14" s="26">
        <v>142.59629699999999</v>
      </c>
      <c r="AC14" s="26">
        <v>124.31851899999999</v>
      </c>
      <c r="AD14" s="26">
        <v>158.425926</v>
      </c>
      <c r="AE14" s="26">
        <v>1555.1354799999999</v>
      </c>
      <c r="AF14" s="26">
        <v>533.65413000000001</v>
      </c>
      <c r="AG14" s="26">
        <v>256.940741</v>
      </c>
      <c r="AH14" s="26">
        <v>339.19986799999998</v>
      </c>
      <c r="AI14" s="26">
        <v>425.34074199999998</v>
      </c>
      <c r="AM14" s="61">
        <f t="shared" si="10"/>
        <v>27.414667000000001</v>
      </c>
      <c r="AN14" s="61">
        <f t="shared" si="11"/>
        <v>48.953259000000003</v>
      </c>
      <c r="AO14" s="61">
        <f t="shared" si="12"/>
        <v>37</v>
      </c>
      <c r="AQ14" s="62">
        <f t="shared" si="13"/>
        <v>3.311078162147187</v>
      </c>
      <c r="AR14" s="62">
        <f t="shared" si="14"/>
        <v>3.8908659449012535</v>
      </c>
      <c r="AS14" s="62">
        <f t="shared" si="15"/>
        <v>3.6109179126442243</v>
      </c>
      <c r="AU14" s="61">
        <f t="shared" si="16"/>
        <v>27.414667000000001</v>
      </c>
      <c r="AV14" s="61">
        <f t="shared" si="17"/>
        <v>48.953259000000003</v>
      </c>
      <c r="AW14" s="61">
        <v>39</v>
      </c>
      <c r="AX14" s="71">
        <f t="shared" si="18"/>
        <v>2</v>
      </c>
      <c r="AY14" s="72">
        <f t="shared" si="19"/>
        <v>5.4054054054054057E-2</v>
      </c>
      <c r="BA14" s="62">
        <f t="shared" si="20"/>
        <v>3.311078162147187</v>
      </c>
      <c r="BB14" s="62">
        <f t="shared" si="21"/>
        <v>3.8908659449012535</v>
      </c>
      <c r="BC14" s="62">
        <f t="shared" si="22"/>
        <v>3.6635616461296463</v>
      </c>
    </row>
    <row r="15" spans="1:55" x14ac:dyDescent="0.25">
      <c r="A15" s="26">
        <v>172</v>
      </c>
      <c r="B15" s="27" t="s">
        <v>0</v>
      </c>
      <c r="C15" s="26">
        <v>171</v>
      </c>
      <c r="D15" s="26">
        <v>2949003</v>
      </c>
      <c r="E15" s="27" t="s">
        <v>347</v>
      </c>
      <c r="F15" s="27" t="s">
        <v>2</v>
      </c>
      <c r="G15" s="26">
        <v>-49.639383000000002</v>
      </c>
      <c r="H15" s="26">
        <v>-29.117726000000001</v>
      </c>
      <c r="I15" s="27" t="s">
        <v>255</v>
      </c>
      <c r="J15" s="26">
        <v>8</v>
      </c>
      <c r="K15" s="26">
        <v>84</v>
      </c>
      <c r="L15" s="27" t="s">
        <v>4</v>
      </c>
      <c r="M15" s="27" t="s">
        <v>348</v>
      </c>
      <c r="N15" s="26">
        <v>6</v>
      </c>
      <c r="O15" s="27" t="s">
        <v>6</v>
      </c>
      <c r="P15" s="27" t="s">
        <v>7</v>
      </c>
      <c r="Q15" s="27" t="s">
        <v>8</v>
      </c>
      <c r="R15" s="26">
        <v>30</v>
      </c>
      <c r="S15" s="26">
        <v>150.313333</v>
      </c>
      <c r="T15" s="26">
        <v>155.98666800000001</v>
      </c>
      <c r="U15" s="26">
        <v>140.32000099999999</v>
      </c>
      <c r="V15" s="26">
        <v>110.173333</v>
      </c>
      <c r="W15" s="26">
        <v>111.483333</v>
      </c>
      <c r="X15" s="26">
        <v>106.92</v>
      </c>
      <c r="Y15" s="26">
        <v>117.226668</v>
      </c>
      <c r="Z15" s="26">
        <v>127.923333</v>
      </c>
      <c r="AA15" s="26">
        <v>127.71</v>
      </c>
      <c r="AB15" s="26">
        <v>139.38</v>
      </c>
      <c r="AC15" s="26">
        <v>132.720001</v>
      </c>
      <c r="AD15" s="26">
        <v>129.49333300000001</v>
      </c>
      <c r="AE15" s="26">
        <v>1549.650003</v>
      </c>
      <c r="AF15" s="26">
        <v>446.620002</v>
      </c>
      <c r="AG15" s="26">
        <v>328.57666699999999</v>
      </c>
      <c r="AH15" s="26">
        <v>372.86000100000001</v>
      </c>
      <c r="AI15" s="26">
        <v>401.59333400000003</v>
      </c>
      <c r="AM15" s="61">
        <f t="shared" si="10"/>
        <v>29.117726000000001</v>
      </c>
      <c r="AN15" s="61">
        <f t="shared" si="11"/>
        <v>49.639383000000002</v>
      </c>
      <c r="AO15" s="61">
        <f t="shared" si="12"/>
        <v>6</v>
      </c>
      <c r="AQ15" s="62">
        <f t="shared" si="13"/>
        <v>3.3713471296199105</v>
      </c>
      <c r="AR15" s="62">
        <f t="shared" si="14"/>
        <v>3.9047845307668148</v>
      </c>
      <c r="AS15" s="62">
        <f t="shared" si="15"/>
        <v>1.791759469228055</v>
      </c>
      <c r="AU15" s="61">
        <f t="shared" si="16"/>
        <v>29.117726000000001</v>
      </c>
      <c r="AV15" s="61">
        <f t="shared" si="17"/>
        <v>49.639383000000002</v>
      </c>
      <c r="AW15" s="61">
        <v>7</v>
      </c>
      <c r="AX15" s="71">
        <f t="shared" si="18"/>
        <v>1</v>
      </c>
      <c r="AY15" s="75">
        <f t="shared" si="19"/>
        <v>0.16666666666666666</v>
      </c>
      <c r="BA15" s="62">
        <f t="shared" si="20"/>
        <v>3.3713471296199105</v>
      </c>
      <c r="BB15" s="62">
        <f t="shared" si="21"/>
        <v>3.9047845307668148</v>
      </c>
      <c r="BC15" s="62">
        <f t="shared" si="22"/>
        <v>1.9459101490553132</v>
      </c>
    </row>
    <row r="16" spans="1:55" x14ac:dyDescent="0.25">
      <c r="A16" s="26">
        <v>171</v>
      </c>
      <c r="B16" s="27" t="s">
        <v>0</v>
      </c>
      <c r="C16" s="26">
        <v>170</v>
      </c>
      <c r="D16" s="26">
        <v>2949001</v>
      </c>
      <c r="E16" s="27" t="s">
        <v>349</v>
      </c>
      <c r="F16" s="27" t="s">
        <v>2</v>
      </c>
      <c r="G16" s="26">
        <v>-49.963830999999999</v>
      </c>
      <c r="H16" s="26">
        <v>-29.196335999999999</v>
      </c>
      <c r="I16" s="27" t="s">
        <v>255</v>
      </c>
      <c r="J16" s="26">
        <v>8</v>
      </c>
      <c r="K16" s="26">
        <v>84</v>
      </c>
      <c r="L16" s="27" t="s">
        <v>4</v>
      </c>
      <c r="M16" s="27" t="s">
        <v>350</v>
      </c>
      <c r="N16" s="26">
        <v>52</v>
      </c>
      <c r="O16" s="27" t="s">
        <v>6</v>
      </c>
      <c r="P16" s="27" t="s">
        <v>7</v>
      </c>
      <c r="Q16" s="27" t="s">
        <v>8</v>
      </c>
      <c r="R16" s="26">
        <v>28</v>
      </c>
      <c r="S16" s="26">
        <v>219.12413900000001</v>
      </c>
      <c r="T16" s="26">
        <v>208.41333399999999</v>
      </c>
      <c r="U16" s="26">
        <v>149.34482800000001</v>
      </c>
      <c r="V16" s="26">
        <v>116.52499899999999</v>
      </c>
      <c r="W16" s="26">
        <v>101.310344</v>
      </c>
      <c r="X16" s="26">
        <v>100.810345</v>
      </c>
      <c r="Y16" s="26">
        <v>121.032143</v>
      </c>
      <c r="Z16" s="26">
        <v>126.010715</v>
      </c>
      <c r="AA16" s="26">
        <v>167.37777800000001</v>
      </c>
      <c r="AB16" s="26">
        <v>165.71851899999999</v>
      </c>
      <c r="AC16" s="26">
        <v>174.01724200000001</v>
      </c>
      <c r="AD16" s="26">
        <v>160.057143</v>
      </c>
      <c r="AE16" s="26">
        <v>1809.741528</v>
      </c>
      <c r="AF16" s="26">
        <v>576.88230099999998</v>
      </c>
      <c r="AG16" s="26">
        <v>318.64568800000001</v>
      </c>
      <c r="AH16" s="26">
        <v>414.420635</v>
      </c>
      <c r="AI16" s="26">
        <v>499.79290400000002</v>
      </c>
      <c r="AM16" s="61">
        <f t="shared" si="10"/>
        <v>29.196335999999999</v>
      </c>
      <c r="AN16" s="61">
        <f t="shared" si="11"/>
        <v>49.963830999999999</v>
      </c>
      <c r="AO16" s="61">
        <f t="shared" si="12"/>
        <v>52</v>
      </c>
      <c r="AQ16" s="62">
        <f t="shared" si="13"/>
        <v>3.374043221948976</v>
      </c>
      <c r="AR16" s="62">
        <f t="shared" si="14"/>
        <v>3.911299363662589</v>
      </c>
      <c r="AS16" s="62">
        <f t="shared" si="15"/>
        <v>3.9512437185814275</v>
      </c>
      <c r="AU16" s="61">
        <f t="shared" si="16"/>
        <v>29.196335999999999</v>
      </c>
      <c r="AV16" s="61">
        <f t="shared" si="17"/>
        <v>49.963830999999999</v>
      </c>
      <c r="AW16" s="61">
        <v>51</v>
      </c>
      <c r="AX16" s="71">
        <f t="shared" si="18"/>
        <v>1</v>
      </c>
      <c r="AY16" s="72">
        <f t="shared" si="19"/>
        <v>1.9230769230769232E-2</v>
      </c>
      <c r="BA16" s="62">
        <f t="shared" si="20"/>
        <v>3.374043221948976</v>
      </c>
      <c r="BB16" s="62">
        <f t="shared" si="21"/>
        <v>3.911299363662589</v>
      </c>
      <c r="BC16" s="62">
        <f t="shared" si="22"/>
        <v>3.9318256327243257</v>
      </c>
    </row>
    <row r="17" spans="1:55" x14ac:dyDescent="0.25">
      <c r="A17" s="26">
        <v>77</v>
      </c>
      <c r="B17" s="27" t="s">
        <v>0</v>
      </c>
      <c r="C17" s="26">
        <v>76</v>
      </c>
      <c r="D17" s="26">
        <v>2749027</v>
      </c>
      <c r="E17" s="27" t="s">
        <v>351</v>
      </c>
      <c r="F17" s="27" t="s">
        <v>2</v>
      </c>
      <c r="G17" s="26">
        <v>-49.132429000000002</v>
      </c>
      <c r="H17" s="26">
        <v>-27.912445999999999</v>
      </c>
      <c r="I17" s="27" t="s">
        <v>255</v>
      </c>
      <c r="J17" s="26">
        <v>8</v>
      </c>
      <c r="K17" s="26">
        <v>84</v>
      </c>
      <c r="L17" s="27" t="s">
        <v>4</v>
      </c>
      <c r="M17" s="27" t="s">
        <v>352</v>
      </c>
      <c r="N17" s="26">
        <v>448</v>
      </c>
      <c r="O17" s="27" t="s">
        <v>6</v>
      </c>
      <c r="P17" s="27" t="s">
        <v>7</v>
      </c>
      <c r="Q17" s="27" t="s">
        <v>8</v>
      </c>
      <c r="R17" s="26">
        <v>29</v>
      </c>
      <c r="S17" s="26">
        <v>240.51999900000001</v>
      </c>
      <c r="T17" s="26">
        <v>253.05666600000001</v>
      </c>
      <c r="U17" s="26">
        <v>185.32068899999999</v>
      </c>
      <c r="V17" s="26">
        <v>114.606898</v>
      </c>
      <c r="W17" s="26">
        <v>116.144828</v>
      </c>
      <c r="X17" s="26">
        <v>95.846666999999997</v>
      </c>
      <c r="Y17" s="26">
        <v>136.27586199999999</v>
      </c>
      <c r="Z17" s="26">
        <v>115.482759</v>
      </c>
      <c r="AA17" s="26">
        <v>144.92068800000001</v>
      </c>
      <c r="AB17" s="26">
        <v>161.37586300000001</v>
      </c>
      <c r="AC17" s="26">
        <v>167.52413899999999</v>
      </c>
      <c r="AD17" s="26">
        <v>214.15666899999999</v>
      </c>
      <c r="AE17" s="26">
        <v>1945.231726</v>
      </c>
      <c r="AF17" s="26">
        <v>678.89735299999995</v>
      </c>
      <c r="AG17" s="26">
        <v>326.59839199999999</v>
      </c>
      <c r="AH17" s="26">
        <v>396.67930999999999</v>
      </c>
      <c r="AI17" s="26">
        <v>543.05667000000005</v>
      </c>
      <c r="AM17" s="61">
        <f t="shared" si="10"/>
        <v>27.912445999999999</v>
      </c>
      <c r="AN17" s="61">
        <f t="shared" si="11"/>
        <v>49.132429000000002</v>
      </c>
      <c r="AO17" s="61">
        <f t="shared" si="12"/>
        <v>448</v>
      </c>
      <c r="AQ17" s="62">
        <f t="shared" si="13"/>
        <v>3.3290726825472978</v>
      </c>
      <c r="AR17" s="62">
        <f t="shared" si="14"/>
        <v>3.8945192852189607</v>
      </c>
      <c r="AS17" s="62">
        <f t="shared" si="15"/>
        <v>6.1047932324149849</v>
      </c>
      <c r="AU17" s="61">
        <f t="shared" si="16"/>
        <v>27.912445999999999</v>
      </c>
      <c r="AV17" s="61">
        <f t="shared" si="17"/>
        <v>49.132429000000002</v>
      </c>
      <c r="AW17" s="61">
        <v>437</v>
      </c>
      <c r="AX17" s="71">
        <f t="shared" si="18"/>
        <v>11</v>
      </c>
      <c r="AY17" s="72">
        <f t="shared" si="19"/>
        <v>2.4553571428571428E-2</v>
      </c>
      <c r="BA17" s="62">
        <f t="shared" si="20"/>
        <v>3.3290726825472978</v>
      </c>
      <c r="BB17" s="62">
        <f t="shared" si="21"/>
        <v>3.8945192852189607</v>
      </c>
      <c r="BC17" s="62">
        <f t="shared" si="22"/>
        <v>6.0799331950955899</v>
      </c>
    </row>
    <row r="18" spans="1:55" x14ac:dyDescent="0.25">
      <c r="A18" s="26">
        <v>76</v>
      </c>
      <c r="B18" s="27" t="s">
        <v>0</v>
      </c>
      <c r="C18" s="26">
        <v>75</v>
      </c>
      <c r="D18" s="26">
        <v>2749020</v>
      </c>
      <c r="E18" s="27" t="s">
        <v>353</v>
      </c>
      <c r="F18" s="27" t="s">
        <v>2</v>
      </c>
      <c r="G18" s="26">
        <v>-49.006594</v>
      </c>
      <c r="H18" s="26">
        <v>-27.673000999999999</v>
      </c>
      <c r="I18" s="27" t="s">
        <v>255</v>
      </c>
      <c r="J18" s="26">
        <v>8</v>
      </c>
      <c r="K18" s="26">
        <v>84</v>
      </c>
      <c r="L18" s="27" t="s">
        <v>4</v>
      </c>
      <c r="M18" s="27" t="s">
        <v>354</v>
      </c>
      <c r="N18" s="26">
        <v>859</v>
      </c>
      <c r="O18" s="27" t="s">
        <v>6</v>
      </c>
      <c r="P18" s="27" t="s">
        <v>7</v>
      </c>
      <c r="Q18" s="27" t="s">
        <v>8</v>
      </c>
      <c r="R18" s="26">
        <v>30</v>
      </c>
      <c r="S18" s="26">
        <v>275.71333399999997</v>
      </c>
      <c r="T18" s="26">
        <v>238.696665</v>
      </c>
      <c r="U18" s="26">
        <v>160.186667</v>
      </c>
      <c r="V18" s="26">
        <v>108.559999</v>
      </c>
      <c r="W18" s="26">
        <v>108.33</v>
      </c>
      <c r="X18" s="26">
        <v>88.99</v>
      </c>
      <c r="Y18" s="26">
        <v>127.713335</v>
      </c>
      <c r="Z18" s="26">
        <v>106.486666</v>
      </c>
      <c r="AA18" s="26">
        <v>170.01333399999999</v>
      </c>
      <c r="AB18" s="26">
        <v>194.49333200000001</v>
      </c>
      <c r="AC18" s="26">
        <v>148.11333400000001</v>
      </c>
      <c r="AD18" s="26">
        <v>203.66666599999999</v>
      </c>
      <c r="AE18" s="26">
        <v>1930.9633309999999</v>
      </c>
      <c r="AF18" s="26">
        <v>674.59666500000003</v>
      </c>
      <c r="AG18" s="26">
        <v>305.879999</v>
      </c>
      <c r="AH18" s="26">
        <v>404.21333499999997</v>
      </c>
      <c r="AI18" s="26">
        <v>546.27333199999998</v>
      </c>
      <c r="AM18" s="61">
        <f t="shared" si="10"/>
        <v>27.673000999999999</v>
      </c>
      <c r="AN18" s="61">
        <f t="shared" si="11"/>
        <v>49.006594</v>
      </c>
      <c r="AO18" s="61">
        <f t="shared" si="12"/>
        <v>859</v>
      </c>
      <c r="AQ18" s="62">
        <f t="shared" si="13"/>
        <v>3.3204572447302518</v>
      </c>
      <c r="AR18" s="62">
        <f t="shared" si="14"/>
        <v>3.8919548604852756</v>
      </c>
      <c r="AS18" s="62">
        <f t="shared" si="15"/>
        <v>6.7557689219842549</v>
      </c>
      <c r="AU18" s="61">
        <f t="shared" si="16"/>
        <v>27.673000999999999</v>
      </c>
      <c r="AV18" s="61">
        <f t="shared" si="17"/>
        <v>49.006594</v>
      </c>
      <c r="AW18" s="61">
        <v>869</v>
      </c>
      <c r="AX18" s="71">
        <f t="shared" si="18"/>
        <v>10</v>
      </c>
      <c r="AY18" s="72">
        <f t="shared" si="19"/>
        <v>1.1641443538998836E-2</v>
      </c>
      <c r="BA18" s="62">
        <f t="shared" si="20"/>
        <v>3.3204572447302518</v>
      </c>
      <c r="BB18" s="62">
        <f t="shared" si="21"/>
        <v>3.8919548604852756</v>
      </c>
      <c r="BC18" s="62">
        <f t="shared" si="22"/>
        <v>6.7673431252653922</v>
      </c>
    </row>
    <row r="19" spans="1:55" x14ac:dyDescent="0.25">
      <c r="A19" s="26">
        <v>128</v>
      </c>
      <c r="B19" s="27" t="s">
        <v>0</v>
      </c>
      <c r="C19" s="26">
        <v>127</v>
      </c>
      <c r="D19" s="26">
        <v>2849024</v>
      </c>
      <c r="E19" s="27" t="s">
        <v>355</v>
      </c>
      <c r="F19" s="27" t="s">
        <v>2</v>
      </c>
      <c r="G19" s="26">
        <v>-49.590215000000001</v>
      </c>
      <c r="H19" s="26">
        <v>-28.854113999999999</v>
      </c>
      <c r="I19" s="27" t="s">
        <v>255</v>
      </c>
      <c r="J19" s="26">
        <v>8</v>
      </c>
      <c r="K19" s="26">
        <v>84</v>
      </c>
      <c r="L19" s="27" t="s">
        <v>4</v>
      </c>
      <c r="M19" s="27" t="s">
        <v>342</v>
      </c>
      <c r="N19" s="26">
        <v>15</v>
      </c>
      <c r="O19" s="27" t="s">
        <v>6</v>
      </c>
      <c r="P19" s="27" t="s">
        <v>7</v>
      </c>
      <c r="Q19" s="27" t="s">
        <v>8</v>
      </c>
      <c r="R19" s="26">
        <v>28</v>
      </c>
      <c r="S19" s="26">
        <v>191.77241599999999</v>
      </c>
      <c r="T19" s="26">
        <v>170.77586199999999</v>
      </c>
      <c r="U19" s="26">
        <v>143.02142799999999</v>
      </c>
      <c r="V19" s="26">
        <v>103.867856</v>
      </c>
      <c r="W19" s="26">
        <v>111.12142799999999</v>
      </c>
      <c r="X19" s="26">
        <v>94.960714999999993</v>
      </c>
      <c r="Y19" s="26">
        <v>119.535714</v>
      </c>
      <c r="Z19" s="26">
        <v>111.785715</v>
      </c>
      <c r="AA19" s="26">
        <v>130.45357200000001</v>
      </c>
      <c r="AB19" s="26">
        <v>149</v>
      </c>
      <c r="AC19" s="26">
        <v>143.889655</v>
      </c>
      <c r="AD19" s="26">
        <v>151.272413</v>
      </c>
      <c r="AE19" s="26">
        <v>1621.456774</v>
      </c>
      <c r="AF19" s="26">
        <v>505.569706</v>
      </c>
      <c r="AG19" s="26">
        <v>309.94999899999999</v>
      </c>
      <c r="AH19" s="26">
        <v>361.77500099999997</v>
      </c>
      <c r="AI19" s="26">
        <v>444.16206799999998</v>
      </c>
      <c r="AM19" s="61">
        <f t="shared" si="10"/>
        <v>28.854113999999999</v>
      </c>
      <c r="AN19" s="61">
        <f t="shared" si="11"/>
        <v>49.590215000000001</v>
      </c>
      <c r="AO19" s="61">
        <f t="shared" si="12"/>
        <v>15</v>
      </c>
      <c r="AQ19" s="62">
        <f t="shared" si="13"/>
        <v>3.362252582441124</v>
      </c>
      <c r="AR19" s="62">
        <f t="shared" si="14"/>
        <v>3.9037935360431666</v>
      </c>
      <c r="AS19" s="62">
        <f t="shared" si="15"/>
        <v>2.7080502011022101</v>
      </c>
      <c r="AU19" s="61">
        <f t="shared" si="16"/>
        <v>28.854113999999999</v>
      </c>
      <c r="AV19" s="61">
        <f t="shared" si="17"/>
        <v>49.590215000000001</v>
      </c>
      <c r="AW19" s="61">
        <v>16</v>
      </c>
      <c r="AX19" s="71">
        <f t="shared" si="18"/>
        <v>1</v>
      </c>
      <c r="AY19" s="72">
        <f t="shared" si="19"/>
        <v>6.6666666666666666E-2</v>
      </c>
      <c r="BA19" s="62">
        <f t="shared" si="20"/>
        <v>3.362252582441124</v>
      </c>
      <c r="BB19" s="62">
        <f t="shared" si="21"/>
        <v>3.9037935360431666</v>
      </c>
      <c r="BC19" s="62">
        <f t="shared" si="22"/>
        <v>2.7725887222397811</v>
      </c>
    </row>
    <row r="20" spans="1:55" x14ac:dyDescent="0.25">
      <c r="A20" s="26">
        <v>73</v>
      </c>
      <c r="B20" s="27" t="s">
        <v>0</v>
      </c>
      <c r="C20" s="26">
        <v>72</v>
      </c>
      <c r="D20" s="26">
        <v>2749015</v>
      </c>
      <c r="E20" s="27" t="s">
        <v>356</v>
      </c>
      <c r="F20" s="27" t="s">
        <v>2</v>
      </c>
      <c r="G20" s="26">
        <v>-48.980480999999997</v>
      </c>
      <c r="H20" s="26">
        <v>-27.397722000000002</v>
      </c>
      <c r="I20" s="27" t="s">
        <v>255</v>
      </c>
      <c r="J20" s="26">
        <v>8</v>
      </c>
      <c r="K20" s="26">
        <v>84</v>
      </c>
      <c r="L20" s="27" t="s">
        <v>4</v>
      </c>
      <c r="M20" s="27" t="s">
        <v>346</v>
      </c>
      <c r="N20" s="26">
        <v>92</v>
      </c>
      <c r="O20" s="27" t="s">
        <v>6</v>
      </c>
      <c r="P20" s="27" t="s">
        <v>7</v>
      </c>
      <c r="Q20" s="27" t="s">
        <v>8</v>
      </c>
      <c r="R20" s="26">
        <v>30</v>
      </c>
      <c r="S20" s="26">
        <v>236.49333300000001</v>
      </c>
      <c r="T20" s="26">
        <v>202.77666600000001</v>
      </c>
      <c r="U20" s="26">
        <v>147.406668</v>
      </c>
      <c r="V20" s="26">
        <v>108.433333</v>
      </c>
      <c r="W20" s="26">
        <v>98.94</v>
      </c>
      <c r="X20" s="26">
        <v>81.440000999999995</v>
      </c>
      <c r="Y20" s="26">
        <v>113.513333</v>
      </c>
      <c r="Z20" s="26">
        <v>102.41333400000001</v>
      </c>
      <c r="AA20" s="26">
        <v>157.96333300000001</v>
      </c>
      <c r="AB20" s="26">
        <v>161.560001</v>
      </c>
      <c r="AC20" s="26">
        <v>130.713335</v>
      </c>
      <c r="AD20" s="26">
        <v>168.843332</v>
      </c>
      <c r="AE20" s="26">
        <v>1710.496668</v>
      </c>
      <c r="AF20" s="26">
        <v>586.67666699999995</v>
      </c>
      <c r="AG20" s="26">
        <v>288.813334</v>
      </c>
      <c r="AH20" s="26">
        <v>373.89000099999998</v>
      </c>
      <c r="AI20" s="26">
        <v>461.116668</v>
      </c>
      <c r="AM20" s="61">
        <f t="shared" si="10"/>
        <v>27.397722000000002</v>
      </c>
      <c r="AN20" s="61">
        <f t="shared" si="11"/>
        <v>48.980480999999997</v>
      </c>
      <c r="AO20" s="61">
        <f t="shared" si="12"/>
        <v>92</v>
      </c>
      <c r="AQ20" s="62">
        <f t="shared" si="13"/>
        <v>3.3104598712516813</v>
      </c>
      <c r="AR20" s="62">
        <f t="shared" si="14"/>
        <v>3.8914218718106328</v>
      </c>
      <c r="AS20" s="62">
        <f t="shared" si="15"/>
        <v>4.5217885770490405</v>
      </c>
      <c r="AU20" s="61">
        <f t="shared" si="16"/>
        <v>27.397722000000002</v>
      </c>
      <c r="AV20" s="61">
        <f t="shared" si="17"/>
        <v>48.980480999999997</v>
      </c>
      <c r="AW20" s="61">
        <v>101</v>
      </c>
      <c r="AX20" s="71">
        <f t="shared" si="18"/>
        <v>9</v>
      </c>
      <c r="AY20" s="72">
        <f t="shared" si="19"/>
        <v>9.7826086956521743E-2</v>
      </c>
      <c r="BA20" s="62">
        <f t="shared" si="20"/>
        <v>3.3104598712516813</v>
      </c>
      <c r="BB20" s="62">
        <f t="shared" si="21"/>
        <v>3.8914218718106328</v>
      </c>
      <c r="BC20" s="62">
        <f t="shared" si="22"/>
        <v>4.6151205168412597</v>
      </c>
    </row>
    <row r="21" spans="1:55" x14ac:dyDescent="0.25">
      <c r="A21" s="26">
        <v>71</v>
      </c>
      <c r="B21" s="27" t="s">
        <v>0</v>
      </c>
      <c r="C21" s="26">
        <v>70</v>
      </c>
      <c r="D21" s="26">
        <v>2749012</v>
      </c>
      <c r="E21" s="27" t="s">
        <v>357</v>
      </c>
      <c r="F21" s="27" t="s">
        <v>2</v>
      </c>
      <c r="G21" s="26">
        <v>-49.115206999999998</v>
      </c>
      <c r="H21" s="26">
        <v>-27.996891000000002</v>
      </c>
      <c r="I21" s="27" t="s">
        <v>255</v>
      </c>
      <c r="J21" s="26">
        <v>8</v>
      </c>
      <c r="K21" s="26">
        <v>84</v>
      </c>
      <c r="L21" s="27" t="s">
        <v>4</v>
      </c>
      <c r="M21" s="27" t="s">
        <v>352</v>
      </c>
      <c r="N21" s="26">
        <v>322</v>
      </c>
      <c r="O21" s="27" t="s">
        <v>6</v>
      </c>
      <c r="P21" s="27" t="s">
        <v>7</v>
      </c>
      <c r="Q21" s="27" t="s">
        <v>8</v>
      </c>
      <c r="R21" s="26">
        <v>30</v>
      </c>
      <c r="S21" s="26">
        <v>223.73666700000001</v>
      </c>
      <c r="T21" s="26">
        <v>261.366668</v>
      </c>
      <c r="U21" s="26">
        <v>179.716667</v>
      </c>
      <c r="V21" s="26">
        <v>111.72333399999999</v>
      </c>
      <c r="W21" s="26">
        <v>116.276668</v>
      </c>
      <c r="X21" s="26">
        <v>90.606666000000004</v>
      </c>
      <c r="Y21" s="26">
        <v>121.83666700000001</v>
      </c>
      <c r="Z21" s="26">
        <v>106.00333500000001</v>
      </c>
      <c r="AA21" s="26">
        <v>141.63666599999999</v>
      </c>
      <c r="AB21" s="26">
        <v>154.30333400000001</v>
      </c>
      <c r="AC21" s="26">
        <v>149.67666700000001</v>
      </c>
      <c r="AD21" s="26">
        <v>197.53</v>
      </c>
      <c r="AE21" s="26">
        <v>1854.413337</v>
      </c>
      <c r="AF21" s="26">
        <v>664.82000100000005</v>
      </c>
      <c r="AG21" s="26">
        <v>318.60666800000001</v>
      </c>
      <c r="AH21" s="26">
        <v>369.47666700000002</v>
      </c>
      <c r="AI21" s="26">
        <v>501.51000099999999</v>
      </c>
      <c r="AM21" s="61">
        <f t="shared" si="10"/>
        <v>27.996891000000002</v>
      </c>
      <c r="AN21" s="61">
        <f t="shared" si="11"/>
        <v>49.115206999999998</v>
      </c>
      <c r="AO21" s="61">
        <f t="shared" si="12"/>
        <v>322</v>
      </c>
      <c r="AQ21" s="62">
        <f t="shared" si="13"/>
        <v>3.3320934682959971</v>
      </c>
      <c r="AR21" s="62">
        <f t="shared" si="14"/>
        <v>3.8941687017163429</v>
      </c>
      <c r="AS21" s="62">
        <f t="shared" si="15"/>
        <v>5.7745515455444085</v>
      </c>
      <c r="AU21" s="61">
        <f t="shared" si="16"/>
        <v>27.996891000000002</v>
      </c>
      <c r="AV21" s="61">
        <f t="shared" si="17"/>
        <v>49.115206999999998</v>
      </c>
      <c r="AW21" s="61">
        <v>321</v>
      </c>
      <c r="AX21" s="71">
        <f t="shared" si="18"/>
        <v>1</v>
      </c>
      <c r="AY21" s="72">
        <f t="shared" si="19"/>
        <v>3.105590062111801E-3</v>
      </c>
      <c r="BA21" s="62">
        <f t="shared" si="20"/>
        <v>3.3320934682959971</v>
      </c>
      <c r="BB21" s="62">
        <f t="shared" si="21"/>
        <v>3.8941687017163429</v>
      </c>
      <c r="BC21" s="62">
        <f t="shared" si="22"/>
        <v>5.7714411231300158</v>
      </c>
    </row>
    <row r="22" spans="1:55" x14ac:dyDescent="0.25">
      <c r="A22" s="26">
        <v>114</v>
      </c>
      <c r="B22" s="27" t="s">
        <v>0</v>
      </c>
      <c r="C22" s="26">
        <v>113</v>
      </c>
      <c r="D22" s="26">
        <v>2848006</v>
      </c>
      <c r="E22" s="27" t="s">
        <v>358</v>
      </c>
      <c r="F22" s="27" t="s">
        <v>2</v>
      </c>
      <c r="G22" s="26">
        <v>-48.919094999999999</v>
      </c>
      <c r="H22" s="26">
        <v>-28.105225000000001</v>
      </c>
      <c r="I22" s="27" t="s">
        <v>255</v>
      </c>
      <c r="J22" s="26">
        <v>8</v>
      </c>
      <c r="K22" s="26">
        <v>84</v>
      </c>
      <c r="L22" s="27" t="s">
        <v>4</v>
      </c>
      <c r="M22" s="27" t="s">
        <v>359</v>
      </c>
      <c r="N22" s="26">
        <v>190</v>
      </c>
      <c r="O22" s="27" t="s">
        <v>6</v>
      </c>
      <c r="P22" s="27" t="s">
        <v>7</v>
      </c>
      <c r="Q22" s="27" t="s">
        <v>8</v>
      </c>
      <c r="R22" s="26">
        <v>29</v>
      </c>
      <c r="S22" s="26">
        <v>209.61000200000001</v>
      </c>
      <c r="T22" s="26">
        <v>228.030002</v>
      </c>
      <c r="U22" s="26">
        <v>163.75862000000001</v>
      </c>
      <c r="V22" s="26">
        <v>99.431033999999997</v>
      </c>
      <c r="W22" s="26">
        <v>109.462069</v>
      </c>
      <c r="X22" s="26">
        <v>85.513794000000004</v>
      </c>
      <c r="Y22" s="26">
        <v>118.303448</v>
      </c>
      <c r="Z22" s="26">
        <v>100.934483</v>
      </c>
      <c r="AA22" s="26">
        <v>130.346666</v>
      </c>
      <c r="AB22" s="26">
        <v>139.95333299999999</v>
      </c>
      <c r="AC22" s="26">
        <v>127.866666</v>
      </c>
      <c r="AD22" s="26">
        <v>170.53103400000001</v>
      </c>
      <c r="AE22" s="26">
        <v>1683.7411509999999</v>
      </c>
      <c r="AF22" s="26">
        <v>601.39862300000004</v>
      </c>
      <c r="AG22" s="26">
        <v>294.40689800000001</v>
      </c>
      <c r="AH22" s="26">
        <v>349.58459699999997</v>
      </c>
      <c r="AI22" s="26">
        <v>438.35103299999997</v>
      </c>
      <c r="AM22" s="61">
        <f t="shared" si="10"/>
        <v>28.105225000000001</v>
      </c>
      <c r="AN22" s="61">
        <f t="shared" si="11"/>
        <v>48.919094999999999</v>
      </c>
      <c r="AO22" s="61">
        <f t="shared" si="12"/>
        <v>190</v>
      </c>
      <c r="AQ22" s="62">
        <f t="shared" si="13"/>
        <v>3.3359555021149303</v>
      </c>
      <c r="AR22" s="62">
        <f t="shared" si="14"/>
        <v>3.8901678110566826</v>
      </c>
      <c r="AS22" s="62">
        <f t="shared" si="15"/>
        <v>5.2470240721604862</v>
      </c>
      <c r="AU22" s="61">
        <f t="shared" si="16"/>
        <v>28.105225000000001</v>
      </c>
      <c r="AV22" s="61">
        <f t="shared" si="17"/>
        <v>48.919094999999999</v>
      </c>
      <c r="AW22" s="61">
        <v>187</v>
      </c>
      <c r="AX22" s="71">
        <f t="shared" si="18"/>
        <v>3</v>
      </c>
      <c r="AY22" s="72">
        <f t="shared" si="19"/>
        <v>1.5789473684210527E-2</v>
      </c>
      <c r="BA22" s="62">
        <f t="shared" si="20"/>
        <v>3.3359555021149303</v>
      </c>
      <c r="BB22" s="62">
        <f t="shared" si="21"/>
        <v>3.8901678110566826</v>
      </c>
      <c r="BC22" s="62">
        <f t="shared" si="22"/>
        <v>5.2311086168545868</v>
      </c>
    </row>
    <row r="23" spans="1:55" x14ac:dyDescent="0.25">
      <c r="AE23" s="58" t="s">
        <v>524</v>
      </c>
      <c r="AF23" s="58" t="s">
        <v>525</v>
      </c>
      <c r="AG23" s="58" t="s">
        <v>526</v>
      </c>
      <c r="AH23" s="58" t="s">
        <v>527</v>
      </c>
      <c r="AI23" s="58" t="s">
        <v>521</v>
      </c>
      <c r="AJ23" s="58" t="s">
        <v>522</v>
      </c>
      <c r="AK23" s="58" t="s">
        <v>523</v>
      </c>
      <c r="AL23" s="90" t="s">
        <v>579</v>
      </c>
    </row>
    <row r="24" spans="1:55" x14ac:dyDescent="0.25">
      <c r="R24" s="54" t="s">
        <v>541</v>
      </c>
      <c r="S24" s="63">
        <f>AVERAGE(S2:S22)</f>
        <v>198.85562028571425</v>
      </c>
      <c r="T24" s="63">
        <f t="shared" ref="T24:AD24" si="23">AVERAGE(T2:T22)</f>
        <v>197.90933457142859</v>
      </c>
      <c r="U24" s="63">
        <f t="shared" si="23"/>
        <v>146.98823195238097</v>
      </c>
      <c r="V24" s="63">
        <f t="shared" si="23"/>
        <v>101.0836039047619</v>
      </c>
      <c r="W24" s="63">
        <f t="shared" si="23"/>
        <v>103.99012138095237</v>
      </c>
      <c r="X24" s="63">
        <f t="shared" si="23"/>
        <v>87.404795476190486</v>
      </c>
      <c r="Y24" s="63">
        <f t="shared" si="23"/>
        <v>115.1187540952381</v>
      </c>
      <c r="Z24" s="63">
        <f t="shared" si="23"/>
        <v>108.57846638095238</v>
      </c>
      <c r="AA24" s="63">
        <f t="shared" si="23"/>
        <v>136.56594257142856</v>
      </c>
      <c r="AB24" s="63">
        <f t="shared" si="23"/>
        <v>147.39411471428571</v>
      </c>
      <c r="AC24" s="63">
        <f t="shared" si="23"/>
        <v>136.80319661904761</v>
      </c>
      <c r="AD24" s="63">
        <f t="shared" si="23"/>
        <v>159.58950690476189</v>
      </c>
      <c r="AE24" s="64">
        <f>MAX(S24:AD24)</f>
        <v>198.85562028571425</v>
      </c>
      <c r="AF24" s="64">
        <f>MIN(S24:AD24)</f>
        <v>87.404795476190486</v>
      </c>
      <c r="AG24" s="64">
        <f>AE24-AF24</f>
        <v>111.45082480952377</v>
      </c>
      <c r="AH24" s="65">
        <f>AG24/AF24</f>
        <v>1.2751110989085666</v>
      </c>
      <c r="AI24" s="64">
        <f>AVERAGE(S24:AD24)</f>
        <v>136.69014073809524</v>
      </c>
      <c r="AJ24" s="63">
        <f>MEDIAN(S24:AD24)</f>
        <v>136.68456959523809</v>
      </c>
      <c r="AK24" s="63">
        <f>_xlfn.STDEV.S(S24:AD24)</f>
        <v>36.155125885607255</v>
      </c>
      <c r="AL24" s="63">
        <f>SUM(S24:AD24)</f>
        <v>1640.2816888571429</v>
      </c>
    </row>
    <row r="25" spans="1:55" x14ac:dyDescent="0.25">
      <c r="R25" s="54" t="s">
        <v>542</v>
      </c>
      <c r="S25" s="63">
        <f>MAX(S2:S22)</f>
        <v>275.71333399999997</v>
      </c>
      <c r="T25" s="63">
        <f t="shared" ref="T25:AD25" si="24">MAX(T2:T22)</f>
        <v>261.366668</v>
      </c>
      <c r="U25" s="63">
        <f t="shared" si="24"/>
        <v>196.806667</v>
      </c>
      <c r="V25" s="63">
        <f t="shared" si="24"/>
        <v>124.91</v>
      </c>
      <c r="W25" s="63">
        <f t="shared" si="24"/>
        <v>116.276668</v>
      </c>
      <c r="X25" s="63">
        <f t="shared" si="24"/>
        <v>106.92</v>
      </c>
      <c r="Y25" s="63">
        <f t="shared" si="24"/>
        <v>136.27586199999999</v>
      </c>
      <c r="Z25" s="63">
        <f t="shared" si="24"/>
        <v>137.37930900000001</v>
      </c>
      <c r="AA25" s="63">
        <f t="shared" si="24"/>
        <v>170.01333399999999</v>
      </c>
      <c r="AB25" s="63">
        <f t="shared" si="24"/>
        <v>194.49333200000001</v>
      </c>
      <c r="AC25" s="63">
        <f t="shared" si="24"/>
        <v>175.816666</v>
      </c>
      <c r="AD25" s="63">
        <f t="shared" si="24"/>
        <v>214.15666899999999</v>
      </c>
      <c r="AE25" s="64">
        <f>MAX(S25:AD25)</f>
        <v>275.71333399999997</v>
      </c>
      <c r="AF25" s="64">
        <f>MIN(S25:AD25)</f>
        <v>106.92</v>
      </c>
      <c r="AG25" s="64">
        <f>AE25-AF25</f>
        <v>168.79333399999996</v>
      </c>
      <c r="AH25" s="65">
        <f>AG25/AF25</f>
        <v>1.5786881219603437</v>
      </c>
      <c r="AI25" s="64">
        <f>AVERAGE(S25:AD25)</f>
        <v>175.84404241666664</v>
      </c>
      <c r="AJ25" s="63">
        <f>MEDIAN(S25:AD25)</f>
        <v>172.91499999999999</v>
      </c>
      <c r="AK25" s="63">
        <f>_xlfn.STDEV.S(S25:AD25)</f>
        <v>55.198259852664357</v>
      </c>
      <c r="AL25" s="63"/>
    </row>
    <row r="26" spans="1:55" x14ac:dyDescent="0.25">
      <c r="R26" s="54" t="s">
        <v>543</v>
      </c>
      <c r="S26" s="63">
        <f>MIN(S2:S22)</f>
        <v>140.056667</v>
      </c>
      <c r="T26" s="63">
        <f t="shared" ref="T26:AD26" si="25">MIN(T2:T22)</f>
        <v>133.246666</v>
      </c>
      <c r="U26" s="63">
        <f t="shared" si="25"/>
        <v>114.30333400000001</v>
      </c>
      <c r="V26" s="63">
        <f t="shared" si="25"/>
        <v>82.993104000000002</v>
      </c>
      <c r="W26" s="63">
        <f t="shared" si="25"/>
        <v>85.821428999999995</v>
      </c>
      <c r="X26" s="63">
        <f t="shared" si="25"/>
        <v>70.506895999999998</v>
      </c>
      <c r="Y26" s="63">
        <f t="shared" si="25"/>
        <v>100.603571</v>
      </c>
      <c r="Z26" s="63">
        <f t="shared" si="25"/>
        <v>90.593333000000001</v>
      </c>
      <c r="AA26" s="63">
        <f t="shared" si="25"/>
        <v>113.124137</v>
      </c>
      <c r="AB26" s="63">
        <f t="shared" si="25"/>
        <v>120.46207</v>
      </c>
      <c r="AC26" s="63">
        <f t="shared" si="25"/>
        <v>117.98</v>
      </c>
      <c r="AD26" s="63">
        <f t="shared" si="25"/>
        <v>125.326666</v>
      </c>
      <c r="AE26" s="64">
        <f>MAX(S26:AD26)</f>
        <v>140.056667</v>
      </c>
      <c r="AF26" s="64">
        <f>MIN(S26:AD26)</f>
        <v>70.506895999999998</v>
      </c>
      <c r="AG26" s="64">
        <f>AE26-AF26</f>
        <v>69.549771000000007</v>
      </c>
      <c r="AH26" s="65">
        <f>AG26/AF26</f>
        <v>0.98642508670357587</v>
      </c>
      <c r="AI26" s="64">
        <f>AVERAGE(S26:AD26)</f>
        <v>107.91815608333333</v>
      </c>
      <c r="AJ26" s="63">
        <f>MEDIAN(S26:AD26)</f>
        <v>113.71373550000001</v>
      </c>
      <c r="AK26" s="63">
        <f>_xlfn.STDEV.S(S26:AD26)</f>
        <v>21.67259545166635</v>
      </c>
      <c r="AL26" s="63"/>
    </row>
    <row r="27" spans="1:55" x14ac:dyDescent="0.25">
      <c r="R27" s="54" t="s">
        <v>540</v>
      </c>
      <c r="S27" s="66">
        <f>$AI$24</f>
        <v>136.69014073809524</v>
      </c>
      <c r="T27" s="66">
        <f t="shared" ref="T27:AD27" si="26">$AI$24</f>
        <v>136.69014073809524</v>
      </c>
      <c r="U27" s="66">
        <f t="shared" si="26"/>
        <v>136.69014073809524</v>
      </c>
      <c r="V27" s="66">
        <f t="shared" si="26"/>
        <v>136.69014073809524</v>
      </c>
      <c r="W27" s="66">
        <f t="shared" si="26"/>
        <v>136.69014073809524</v>
      </c>
      <c r="X27" s="66">
        <f t="shared" si="26"/>
        <v>136.69014073809524</v>
      </c>
      <c r="Y27" s="66">
        <f t="shared" si="26"/>
        <v>136.69014073809524</v>
      </c>
      <c r="Z27" s="66">
        <f t="shared" si="26"/>
        <v>136.69014073809524</v>
      </c>
      <c r="AA27" s="66">
        <f t="shared" si="26"/>
        <v>136.69014073809524</v>
      </c>
      <c r="AB27" s="66">
        <f t="shared" si="26"/>
        <v>136.69014073809524</v>
      </c>
      <c r="AC27" s="66">
        <f t="shared" si="26"/>
        <v>136.69014073809524</v>
      </c>
      <c r="AD27" s="66">
        <f t="shared" si="26"/>
        <v>136.69014073809524</v>
      </c>
      <c r="AE27" s="64"/>
      <c r="AF27" s="64"/>
      <c r="AG27" s="64"/>
      <c r="AH27" s="65"/>
      <c r="AI27" s="64"/>
      <c r="AJ27" s="63"/>
      <c r="AK27" s="63"/>
      <c r="AL27" s="63"/>
    </row>
    <row r="28" spans="1:55" x14ac:dyDescent="0.25">
      <c r="R28" s="54" t="s">
        <v>544</v>
      </c>
      <c r="S28" s="66">
        <f>AVERAGE($S$24:$U$24,$AA$24:$AD$24)</f>
        <v>160.58656394557823</v>
      </c>
      <c r="T28" s="66">
        <f t="shared" ref="T28:AD28" si="27">AVERAGE($S$24:$U$24,$AA$24:$AD$24)</f>
        <v>160.58656394557823</v>
      </c>
      <c r="U28" s="66">
        <f t="shared" si="27"/>
        <v>160.58656394557823</v>
      </c>
      <c r="V28" s="66"/>
      <c r="W28" s="66"/>
      <c r="X28" s="66"/>
      <c r="Y28" s="66"/>
      <c r="Z28" s="66"/>
      <c r="AA28" s="66">
        <f t="shared" si="27"/>
        <v>160.58656394557823</v>
      </c>
      <c r="AB28" s="66">
        <f t="shared" si="27"/>
        <v>160.58656394557823</v>
      </c>
      <c r="AC28" s="66">
        <f t="shared" si="27"/>
        <v>160.58656394557823</v>
      </c>
      <c r="AD28" s="66">
        <f t="shared" si="27"/>
        <v>160.58656394557823</v>
      </c>
      <c r="AE28" s="64"/>
      <c r="AF28" s="64"/>
      <c r="AG28" s="64"/>
      <c r="AH28" s="65"/>
      <c r="AI28" s="64"/>
      <c r="AJ28" s="63"/>
      <c r="AK28" s="63"/>
      <c r="AL28" s="63"/>
    </row>
    <row r="29" spans="1:55" x14ac:dyDescent="0.25">
      <c r="R29" s="54" t="s">
        <v>545</v>
      </c>
      <c r="S29" s="66"/>
      <c r="T29" s="66"/>
      <c r="U29" s="66"/>
      <c r="V29" s="66">
        <f>AVERAGE($V$24:$Z$24)</f>
        <v>103.23514824761905</v>
      </c>
      <c r="W29" s="66">
        <f>AVERAGE($V$24:$Z$24)</f>
        <v>103.23514824761905</v>
      </c>
      <c r="X29" s="66">
        <f>AVERAGE($V$24:$Z$24)</f>
        <v>103.23514824761905</v>
      </c>
      <c r="Y29" s="66">
        <f>AVERAGE($V$24:$Z$24)</f>
        <v>103.23514824761905</v>
      </c>
      <c r="Z29" s="66">
        <f>AVERAGE($V$24:$Z$24)</f>
        <v>103.23514824761905</v>
      </c>
      <c r="AA29" s="66"/>
      <c r="AB29" s="66"/>
      <c r="AC29" s="66"/>
      <c r="AD29" s="66"/>
      <c r="AE29" s="64"/>
      <c r="AF29" s="64"/>
      <c r="AG29" s="64"/>
      <c r="AH29" s="65"/>
      <c r="AI29" s="64"/>
      <c r="AJ29" s="63"/>
      <c r="AK29" s="63"/>
      <c r="AL29" s="63"/>
    </row>
    <row r="30" spans="1:55" x14ac:dyDescent="0.25">
      <c r="R30" s="55" t="s">
        <v>522</v>
      </c>
      <c r="S30" s="64">
        <f>MEDIAN(S2:S22)</f>
        <v>208.873335</v>
      </c>
      <c r="T30" s="64">
        <f t="shared" ref="T30:AD30" si="28">MEDIAN(T2:T22)</f>
        <v>201.04</v>
      </c>
      <c r="U30" s="64">
        <f t="shared" si="28"/>
        <v>144.186666</v>
      </c>
      <c r="V30" s="64">
        <f t="shared" si="28"/>
        <v>99.431033999999997</v>
      </c>
      <c r="W30" s="64">
        <f t="shared" si="28"/>
        <v>104.771429</v>
      </c>
      <c r="X30" s="64">
        <f t="shared" si="28"/>
        <v>88.99</v>
      </c>
      <c r="Y30" s="64">
        <f t="shared" si="28"/>
        <v>116.146666</v>
      </c>
      <c r="Z30" s="64">
        <f t="shared" si="28"/>
        <v>106.486666</v>
      </c>
      <c r="AA30" s="64">
        <f t="shared" si="28"/>
        <v>130.45357200000001</v>
      </c>
      <c r="AB30" s="64">
        <f t="shared" si="28"/>
        <v>140.71</v>
      </c>
      <c r="AC30" s="64">
        <f t="shared" si="28"/>
        <v>130.713335</v>
      </c>
      <c r="AD30" s="64">
        <f t="shared" si="28"/>
        <v>153.87241399999999</v>
      </c>
      <c r="AE30" s="64">
        <f>MAX(S30:AD30)</f>
        <v>208.873335</v>
      </c>
      <c r="AF30" s="64">
        <f>MIN(S30:AD30)</f>
        <v>88.99</v>
      </c>
      <c r="AG30" s="64">
        <f>AE30-AF30</f>
        <v>119.883335</v>
      </c>
      <c r="AH30" s="65">
        <f>AG30/AF30</f>
        <v>1.3471551297898641</v>
      </c>
      <c r="AI30" s="64">
        <f>AVERAGE(S30:AD30)</f>
        <v>135.47292641666664</v>
      </c>
      <c r="AJ30" s="63">
        <f>MEDIAN(S30:AD30)</f>
        <v>130.58345350000002</v>
      </c>
      <c r="AK30" s="63">
        <f>_xlfn.STDEV.S(S30:AD30)</f>
        <v>37.890243555638939</v>
      </c>
      <c r="AL30" s="63"/>
    </row>
    <row r="31" spans="1:55" x14ac:dyDescent="0.25">
      <c r="R31" s="54" t="s">
        <v>523</v>
      </c>
      <c r="S31" s="63">
        <f>_xlfn.STDEV.S(S2:S22)</f>
        <v>37.030232640288375</v>
      </c>
      <c r="T31" s="63">
        <f t="shared" ref="T31:AD31" si="29">_xlfn.STDEV.S(T2:T22)</f>
        <v>38.653929681954999</v>
      </c>
      <c r="U31" s="63">
        <f t="shared" si="29"/>
        <v>20.774338454532952</v>
      </c>
      <c r="V31" s="63">
        <f t="shared" si="29"/>
        <v>11.344274498020892</v>
      </c>
      <c r="W31" s="63">
        <f t="shared" si="29"/>
        <v>8.1008874197335921</v>
      </c>
      <c r="X31" s="63">
        <f t="shared" si="29"/>
        <v>10.348551108920178</v>
      </c>
      <c r="Y31" s="63">
        <f t="shared" si="29"/>
        <v>10.304164164983026</v>
      </c>
      <c r="Z31" s="63">
        <f t="shared" si="29"/>
        <v>12.61590226731836</v>
      </c>
      <c r="AA31" s="63">
        <f t="shared" si="29"/>
        <v>16.864102538011711</v>
      </c>
      <c r="AB31" s="63">
        <f t="shared" si="29"/>
        <v>19.535544522109468</v>
      </c>
      <c r="AC31" s="63">
        <f t="shared" si="29"/>
        <v>17.594465934663098</v>
      </c>
      <c r="AD31" s="63">
        <f t="shared" si="29"/>
        <v>27.103468838996935</v>
      </c>
      <c r="AE31" s="64"/>
      <c r="AF31" s="64"/>
      <c r="AG31" s="64"/>
      <c r="AH31" s="65"/>
      <c r="AI31" s="64"/>
      <c r="AJ31" s="63"/>
      <c r="AK31" s="63"/>
      <c r="AL31" s="63"/>
    </row>
    <row r="32" spans="1:55" x14ac:dyDescent="0.25">
      <c r="R32" s="54" t="s">
        <v>526</v>
      </c>
      <c r="S32" s="63">
        <f>S25-S26</f>
        <v>135.65666699999997</v>
      </c>
      <c r="T32" s="63">
        <f>T25-T26</f>
        <v>128.120002</v>
      </c>
      <c r="U32" s="63">
        <f t="shared" ref="U32:AD32" si="30">U25-U26</f>
        <v>82.503332999999998</v>
      </c>
      <c r="V32" s="63">
        <f t="shared" si="30"/>
        <v>41.916895999999994</v>
      </c>
      <c r="W32" s="63">
        <f t="shared" si="30"/>
        <v>30.455239000000006</v>
      </c>
      <c r="X32" s="63">
        <f t="shared" si="30"/>
        <v>36.413104000000004</v>
      </c>
      <c r="Y32" s="63">
        <f t="shared" si="30"/>
        <v>35.672290999999987</v>
      </c>
      <c r="Z32" s="63">
        <f t="shared" si="30"/>
        <v>46.785976000000005</v>
      </c>
      <c r="AA32" s="63">
        <f t="shared" si="30"/>
        <v>56.889196999999982</v>
      </c>
      <c r="AB32" s="63">
        <f>AB25-AB26</f>
        <v>74.031262000000012</v>
      </c>
      <c r="AC32" s="63">
        <f t="shared" si="30"/>
        <v>57.836665999999994</v>
      </c>
      <c r="AD32" s="63">
        <f t="shared" si="30"/>
        <v>88.830002999999991</v>
      </c>
      <c r="AE32" s="64">
        <f>MAX(S32:AD32)</f>
        <v>135.65666699999997</v>
      </c>
      <c r="AF32" s="64">
        <f>MIN(S32:AD32)</f>
        <v>30.455239000000006</v>
      </c>
      <c r="AG32" s="64">
        <f>AE32-AF32</f>
        <v>105.20142799999996</v>
      </c>
      <c r="AH32" s="65">
        <f>AG32/AF32</f>
        <v>3.4542965826011067</v>
      </c>
      <c r="AI32" s="64">
        <f>AVERAGE(S32:AD32)</f>
        <v>67.925886333333338</v>
      </c>
      <c r="AJ32" s="63">
        <f>MEDIAN(S32:AD32)</f>
        <v>57.362931499999988</v>
      </c>
      <c r="AK32" s="63">
        <f>_xlfn.STDEV.S(S32:AD32)</f>
        <v>35.267694987315842</v>
      </c>
      <c r="AL32" s="63"/>
    </row>
    <row r="33" spans="1:38" x14ac:dyDescent="0.25">
      <c r="R33" s="54" t="s">
        <v>527</v>
      </c>
      <c r="S33" s="67">
        <f>S32/S26</f>
        <v>0.96858414458770437</v>
      </c>
      <c r="T33" s="67">
        <f t="shared" ref="T33:AD33" si="31">T32/T26</f>
        <v>0.96152501106481714</v>
      </c>
      <c r="U33" s="67">
        <f t="shared" si="31"/>
        <v>0.72179288313672452</v>
      </c>
      <c r="V33" s="67">
        <f t="shared" si="31"/>
        <v>0.5050648063482478</v>
      </c>
      <c r="W33" s="67">
        <f t="shared" si="31"/>
        <v>0.35486753547298783</v>
      </c>
      <c r="X33" s="67">
        <f t="shared" si="31"/>
        <v>0.51644741246303061</v>
      </c>
      <c r="Y33" s="67">
        <f t="shared" si="31"/>
        <v>0.35458275134189804</v>
      </c>
      <c r="Z33" s="67">
        <f t="shared" si="31"/>
        <v>0.51643950443902975</v>
      </c>
      <c r="AA33" s="67">
        <f t="shared" si="31"/>
        <v>0.50289176570690641</v>
      </c>
      <c r="AB33" s="67">
        <f t="shared" si="31"/>
        <v>0.61456076589087349</v>
      </c>
      <c r="AC33" s="67">
        <f t="shared" si="31"/>
        <v>0.4902243261569757</v>
      </c>
      <c r="AD33" s="67">
        <f t="shared" si="31"/>
        <v>0.70878772918127408</v>
      </c>
      <c r="AE33" s="64"/>
      <c r="AF33" s="64"/>
      <c r="AG33" s="64"/>
      <c r="AH33" s="65"/>
      <c r="AI33" s="64"/>
      <c r="AJ33" s="63"/>
      <c r="AK33" s="63"/>
      <c r="AL33" s="63"/>
    </row>
    <row r="40" spans="1:38" x14ac:dyDescent="0.25">
      <c r="A40" t="s">
        <v>592</v>
      </c>
    </row>
    <row r="63" spans="1:1" x14ac:dyDescent="0.25">
      <c r="A63" t="s">
        <v>593</v>
      </c>
    </row>
    <row r="84" spans="1:1" x14ac:dyDescent="0.25">
      <c r="A84" s="68" t="s">
        <v>594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9"/>
  <sheetViews>
    <sheetView topLeftCell="A19" zoomScale="80" zoomScaleNormal="80" workbookViewId="0">
      <selection activeCell="M37" sqref="M37"/>
    </sheetView>
  </sheetViews>
  <sheetFormatPr defaultRowHeight="15" x14ac:dyDescent="0.25"/>
  <cols>
    <col min="3" max="3" width="15.140625" customWidth="1"/>
    <col min="5" max="5" width="37.85546875" customWidth="1"/>
    <col min="6" max="6" width="14.28515625" customWidth="1"/>
    <col min="7" max="7" width="14.5703125" customWidth="1"/>
    <col min="8" max="8" width="15.28515625" customWidth="1"/>
    <col min="9" max="9" width="38.42578125" customWidth="1"/>
    <col min="13" max="13" width="24.7109375" customWidth="1"/>
    <col min="14" max="14" width="11.5703125" customWidth="1"/>
    <col min="15" max="15" width="20.140625" customWidth="1"/>
    <col min="16" max="16" width="34.42578125" customWidth="1"/>
    <col min="17" max="17" width="33.7109375" customWidth="1"/>
    <col min="18" max="18" width="39.42578125" customWidth="1"/>
    <col min="28" max="28" width="11.7109375" customWidth="1"/>
    <col min="50" max="50" width="16.42578125" customWidth="1"/>
    <col min="51" max="51" width="15.5703125" customWidth="1"/>
    <col min="52" max="52" width="11.85546875" customWidth="1"/>
  </cols>
  <sheetData>
    <row r="1" spans="1:55" x14ac:dyDescent="0.25">
      <c r="A1" s="44" t="s">
        <v>493</v>
      </c>
      <c r="B1" s="44" t="s">
        <v>495</v>
      </c>
      <c r="C1" s="45" t="s">
        <v>494</v>
      </c>
      <c r="D1" s="45" t="s">
        <v>492</v>
      </c>
      <c r="E1" s="46" t="s">
        <v>485</v>
      </c>
      <c r="F1" s="46" t="s">
        <v>486</v>
      </c>
      <c r="G1" s="47" t="s">
        <v>496</v>
      </c>
      <c r="H1" s="47" t="s">
        <v>497</v>
      </c>
      <c r="I1" s="46" t="s">
        <v>487</v>
      </c>
      <c r="J1" s="47" t="s">
        <v>498</v>
      </c>
      <c r="K1" s="47" t="s">
        <v>499</v>
      </c>
      <c r="L1" s="46" t="s">
        <v>488</v>
      </c>
      <c r="M1" s="46" t="s">
        <v>500</v>
      </c>
      <c r="N1" s="47" t="s">
        <v>501</v>
      </c>
      <c r="O1" s="46" t="s">
        <v>489</v>
      </c>
      <c r="P1" s="46" t="s">
        <v>490</v>
      </c>
      <c r="Q1" s="46" t="s">
        <v>491</v>
      </c>
      <c r="R1" s="47" t="s">
        <v>502</v>
      </c>
      <c r="S1" s="47" t="s">
        <v>503</v>
      </c>
      <c r="T1" s="47" t="s">
        <v>504</v>
      </c>
      <c r="U1" s="47" t="s">
        <v>505</v>
      </c>
      <c r="V1" s="47" t="s">
        <v>506</v>
      </c>
      <c r="W1" s="47" t="s">
        <v>507</v>
      </c>
      <c r="X1" s="47" t="s">
        <v>508</v>
      </c>
      <c r="Y1" s="47" t="s">
        <v>509</v>
      </c>
      <c r="Z1" s="47" t="s">
        <v>510</v>
      </c>
      <c r="AA1" s="47" t="s">
        <v>511</v>
      </c>
      <c r="AB1" s="47" t="s">
        <v>512</v>
      </c>
      <c r="AC1" s="47" t="s">
        <v>513</v>
      </c>
      <c r="AD1" s="47" t="s">
        <v>514</v>
      </c>
      <c r="AE1" s="47" t="s">
        <v>515</v>
      </c>
      <c r="AF1" s="47" t="s">
        <v>516</v>
      </c>
      <c r="AG1" s="47" t="s">
        <v>517</v>
      </c>
      <c r="AH1" s="47" t="s">
        <v>518</v>
      </c>
      <c r="AI1" s="47" t="s">
        <v>519</v>
      </c>
      <c r="AM1" s="1" t="s">
        <v>548</v>
      </c>
      <c r="AN1" s="1" t="s">
        <v>549</v>
      </c>
      <c r="AO1" s="1" t="s">
        <v>550</v>
      </c>
      <c r="AQ1" s="1" t="s">
        <v>551</v>
      </c>
      <c r="AR1" s="1" t="s">
        <v>552</v>
      </c>
      <c r="AS1" s="1" t="s">
        <v>553</v>
      </c>
      <c r="AU1" s="1" t="s">
        <v>548</v>
      </c>
      <c r="AV1" s="1" t="s">
        <v>549</v>
      </c>
      <c r="AW1" s="1" t="s">
        <v>554</v>
      </c>
      <c r="AX1" s="70" t="s">
        <v>557</v>
      </c>
      <c r="AY1" s="70" t="s">
        <v>556</v>
      </c>
      <c r="BA1" s="1" t="s">
        <v>551</v>
      </c>
      <c r="BB1" s="1" t="s">
        <v>552</v>
      </c>
      <c r="BC1" s="1" t="s">
        <v>554</v>
      </c>
    </row>
    <row r="2" spans="1:55" x14ac:dyDescent="0.25">
      <c r="A2" s="28">
        <v>192</v>
      </c>
      <c r="B2" s="29" t="s">
        <v>0</v>
      </c>
      <c r="C2" s="28">
        <v>191</v>
      </c>
      <c r="D2" s="28">
        <v>2953007</v>
      </c>
      <c r="E2" s="29" t="s">
        <v>360</v>
      </c>
      <c r="F2" s="29" t="s">
        <v>37</v>
      </c>
      <c r="G2" s="28">
        <v>-53.000521999999997</v>
      </c>
      <c r="H2" s="28">
        <v>-29.183824999999999</v>
      </c>
      <c r="I2" s="29" t="s">
        <v>255</v>
      </c>
      <c r="J2" s="28">
        <v>8</v>
      </c>
      <c r="K2" s="28">
        <v>85</v>
      </c>
      <c r="L2" s="29" t="s">
        <v>10</v>
      </c>
      <c r="M2" s="29" t="s">
        <v>361</v>
      </c>
      <c r="N2" s="28">
        <v>401</v>
      </c>
      <c r="O2" s="29" t="s">
        <v>6</v>
      </c>
      <c r="P2" s="29" t="s">
        <v>7</v>
      </c>
      <c r="Q2" s="29" t="s">
        <v>8</v>
      </c>
      <c r="R2" s="28">
        <v>30</v>
      </c>
      <c r="S2" s="28">
        <v>150.21333300000001</v>
      </c>
      <c r="T2" s="28">
        <v>151.056667</v>
      </c>
      <c r="U2" s="28">
        <v>124.383332</v>
      </c>
      <c r="V2" s="28">
        <v>173.530001</v>
      </c>
      <c r="W2" s="28">
        <v>140.32000099999999</v>
      </c>
      <c r="X2" s="28">
        <v>160.70666600000001</v>
      </c>
      <c r="Y2" s="28">
        <v>188.80333400000001</v>
      </c>
      <c r="Z2" s="28">
        <v>126.83333399999999</v>
      </c>
      <c r="AA2" s="28">
        <v>161.25000199999999</v>
      </c>
      <c r="AB2" s="28">
        <v>184.063335</v>
      </c>
      <c r="AC2" s="28">
        <v>151.153334</v>
      </c>
      <c r="AD2" s="28">
        <v>125.69333399999999</v>
      </c>
      <c r="AE2" s="28">
        <v>1838.006672</v>
      </c>
      <c r="AF2" s="28">
        <v>425.65333199999998</v>
      </c>
      <c r="AG2" s="28">
        <v>474.556668</v>
      </c>
      <c r="AH2" s="28">
        <v>476.88666899999998</v>
      </c>
      <c r="AI2" s="28">
        <v>460.91000200000002</v>
      </c>
      <c r="AM2" s="61">
        <f t="shared" ref="AM2:AM7" si="0">ABS(H2)</f>
        <v>29.183824999999999</v>
      </c>
      <c r="AN2" s="61">
        <f t="shared" ref="AN2:AN7" si="1">ABS(G2)</f>
        <v>53.000521999999997</v>
      </c>
      <c r="AO2" s="61">
        <f t="shared" ref="AO2:AO7" si="2">N2</f>
        <v>401</v>
      </c>
      <c r="AQ2" s="62">
        <f t="shared" ref="AQ2:AQ7" si="3">LN(AM2)</f>
        <v>3.3736146174375388</v>
      </c>
      <c r="AR2" s="62">
        <f t="shared" ref="AR2:AS7" si="4">LN(AN2)</f>
        <v>3.9703017625602239</v>
      </c>
      <c r="AS2" s="62">
        <f t="shared" si="4"/>
        <v>5.9939614273065693</v>
      </c>
      <c r="AU2" s="61">
        <f>AM2</f>
        <v>29.183824999999999</v>
      </c>
      <c r="AV2" s="61">
        <f>AN2</f>
        <v>53.000521999999997</v>
      </c>
      <c r="AW2" s="61">
        <v>399</v>
      </c>
      <c r="AX2" s="71">
        <f t="shared" ref="AX2:AX7" si="5">ABS(AO2-AW2)</f>
        <v>2</v>
      </c>
      <c r="AY2" s="72">
        <f t="shared" ref="AY2:AY7" si="6">ABS((AX2/AO2))</f>
        <v>4.9875311720698253E-3</v>
      </c>
      <c r="BA2" s="62">
        <f t="shared" ref="BA2:BA7" si="7">LN(AU2)</f>
        <v>3.3736146174375388</v>
      </c>
      <c r="BB2" s="62">
        <f t="shared" ref="BB2:BC7" si="8">LN(AV2)</f>
        <v>3.9703017625602239</v>
      </c>
      <c r="BC2" s="62">
        <f t="shared" si="8"/>
        <v>5.9889614168898637</v>
      </c>
    </row>
    <row r="3" spans="1:55" x14ac:dyDescent="0.25">
      <c r="A3" s="28">
        <v>223</v>
      </c>
      <c r="B3" s="29" t="s">
        <v>0</v>
      </c>
      <c r="C3" s="28">
        <v>222</v>
      </c>
      <c r="D3" s="28">
        <v>3053017</v>
      </c>
      <c r="E3" s="29" t="s">
        <v>362</v>
      </c>
      <c r="F3" s="29" t="s">
        <v>2</v>
      </c>
      <c r="G3" s="28">
        <v>-53.713034</v>
      </c>
      <c r="H3" s="28">
        <v>-30.435770000000002</v>
      </c>
      <c r="I3" s="29" t="s">
        <v>255</v>
      </c>
      <c r="J3" s="28">
        <v>8</v>
      </c>
      <c r="K3" s="28">
        <v>85</v>
      </c>
      <c r="L3" s="29" t="s">
        <v>10</v>
      </c>
      <c r="M3" s="29" t="s">
        <v>363</v>
      </c>
      <c r="N3" s="28">
        <v>213</v>
      </c>
      <c r="O3" s="29" t="s">
        <v>6</v>
      </c>
      <c r="P3" s="29" t="s">
        <v>7</v>
      </c>
      <c r="Q3" s="29" t="s">
        <v>8</v>
      </c>
      <c r="R3" s="28">
        <v>26</v>
      </c>
      <c r="S3" s="28">
        <v>132.16</v>
      </c>
      <c r="T3" s="28">
        <v>136.30800099999999</v>
      </c>
      <c r="U3" s="28">
        <v>120.780001</v>
      </c>
      <c r="V3" s="28">
        <v>163.33199999999999</v>
      </c>
      <c r="W3" s="28">
        <v>141.95599999999999</v>
      </c>
      <c r="X3" s="28">
        <v>126.21154</v>
      </c>
      <c r="Y3" s="28">
        <v>146.68461500000001</v>
      </c>
      <c r="Z3" s="28">
        <v>91.738461999999998</v>
      </c>
      <c r="AA3" s="28">
        <v>150.134615</v>
      </c>
      <c r="AB3" s="28">
        <v>141.83077</v>
      </c>
      <c r="AC3" s="28">
        <v>115.33076800000001</v>
      </c>
      <c r="AD3" s="28">
        <v>108.261538</v>
      </c>
      <c r="AE3" s="28">
        <v>1574.7283090000001</v>
      </c>
      <c r="AF3" s="28">
        <v>389.24800199999999</v>
      </c>
      <c r="AG3" s="28">
        <v>431.49954000000002</v>
      </c>
      <c r="AH3" s="28">
        <v>388.55769199999997</v>
      </c>
      <c r="AI3" s="28">
        <v>365.42307599999998</v>
      </c>
      <c r="AM3" s="61">
        <f t="shared" si="0"/>
        <v>30.435770000000002</v>
      </c>
      <c r="AN3" s="61">
        <f t="shared" si="1"/>
        <v>53.713034</v>
      </c>
      <c r="AO3" s="61">
        <f t="shared" si="2"/>
        <v>213</v>
      </c>
      <c r="AQ3" s="62">
        <f t="shared" si="3"/>
        <v>3.41561856144514</v>
      </c>
      <c r="AR3" s="62">
        <f t="shared" si="4"/>
        <v>3.9836556908715681</v>
      </c>
      <c r="AS3" s="62">
        <f t="shared" si="4"/>
        <v>5.3612921657094255</v>
      </c>
      <c r="AU3" s="61">
        <f t="shared" ref="AU3:AV7" si="9">AM3</f>
        <v>30.435770000000002</v>
      </c>
      <c r="AV3" s="61">
        <f t="shared" si="9"/>
        <v>53.713034</v>
      </c>
      <c r="AW3" s="61">
        <v>213</v>
      </c>
      <c r="AX3" s="71">
        <f t="shared" si="5"/>
        <v>0</v>
      </c>
      <c r="AY3" s="72">
        <f t="shared" si="6"/>
        <v>0</v>
      </c>
      <c r="BA3" s="62">
        <f t="shared" si="7"/>
        <v>3.41561856144514</v>
      </c>
      <c r="BB3" s="62">
        <f t="shared" si="8"/>
        <v>3.9836556908715681</v>
      </c>
      <c r="BC3" s="62">
        <f t="shared" si="8"/>
        <v>5.3612921657094255</v>
      </c>
    </row>
    <row r="4" spans="1:55" x14ac:dyDescent="0.25">
      <c r="A4" s="28">
        <v>221</v>
      </c>
      <c r="B4" s="29" t="s">
        <v>0</v>
      </c>
      <c r="C4" s="28">
        <v>220</v>
      </c>
      <c r="D4" s="28">
        <v>3052012</v>
      </c>
      <c r="E4" s="29" t="s">
        <v>364</v>
      </c>
      <c r="F4" s="29" t="s">
        <v>2</v>
      </c>
      <c r="G4" s="28">
        <v>-52.810250000000003</v>
      </c>
      <c r="H4" s="28">
        <v>-30.622440000000001</v>
      </c>
      <c r="I4" s="29" t="s">
        <v>255</v>
      </c>
      <c r="J4" s="28">
        <v>8</v>
      </c>
      <c r="K4" s="28">
        <v>85</v>
      </c>
      <c r="L4" s="29" t="s">
        <v>10</v>
      </c>
      <c r="M4" s="29" t="s">
        <v>365</v>
      </c>
      <c r="N4" s="28">
        <v>398</v>
      </c>
      <c r="O4" s="29" t="s">
        <v>6</v>
      </c>
      <c r="P4" s="29" t="s">
        <v>7</v>
      </c>
      <c r="Q4" s="29" t="s">
        <v>8</v>
      </c>
      <c r="R4" s="28">
        <v>29</v>
      </c>
      <c r="S4" s="28">
        <v>122.185714</v>
      </c>
      <c r="T4" s="28">
        <v>124.886207</v>
      </c>
      <c r="U4" s="28">
        <v>116.282758</v>
      </c>
      <c r="V4" s="28">
        <v>152.71379400000001</v>
      </c>
      <c r="W4" s="28">
        <v>133.006665</v>
      </c>
      <c r="X4" s="28">
        <v>135.262069</v>
      </c>
      <c r="Y4" s="28">
        <v>161.97857099999999</v>
      </c>
      <c r="Z4" s="28">
        <v>109.55172399999999</v>
      </c>
      <c r="AA4" s="28">
        <v>154.41333499999999</v>
      </c>
      <c r="AB4" s="28">
        <v>147.746666</v>
      </c>
      <c r="AC4" s="28">
        <v>119.546429</v>
      </c>
      <c r="AD4" s="28">
        <v>110.257143</v>
      </c>
      <c r="AE4" s="28">
        <v>1587.8310750000001</v>
      </c>
      <c r="AF4" s="28">
        <v>363.35467999999997</v>
      </c>
      <c r="AG4" s="28">
        <v>420.982528</v>
      </c>
      <c r="AH4" s="28">
        <v>425.94362999999998</v>
      </c>
      <c r="AI4" s="28">
        <v>377.55023799999998</v>
      </c>
      <c r="AM4" s="61">
        <f t="shared" si="0"/>
        <v>30.622440000000001</v>
      </c>
      <c r="AN4" s="61">
        <f t="shared" si="1"/>
        <v>52.810250000000003</v>
      </c>
      <c r="AO4" s="61">
        <f t="shared" si="2"/>
        <v>398</v>
      </c>
      <c r="AQ4" s="62">
        <f t="shared" si="3"/>
        <v>3.4217330735341642</v>
      </c>
      <c r="AR4" s="62">
        <f t="shared" si="4"/>
        <v>3.9667053006595396</v>
      </c>
      <c r="AS4" s="62">
        <f t="shared" si="4"/>
        <v>5.9864520052844377</v>
      </c>
      <c r="AU4" s="61">
        <f t="shared" si="9"/>
        <v>30.622440000000001</v>
      </c>
      <c r="AV4" s="61">
        <f t="shared" si="9"/>
        <v>52.810250000000003</v>
      </c>
      <c r="AW4" s="61">
        <v>394</v>
      </c>
      <c r="AX4" s="71">
        <f t="shared" si="5"/>
        <v>4</v>
      </c>
      <c r="AY4" s="72">
        <f t="shared" si="6"/>
        <v>1.0050251256281407E-2</v>
      </c>
      <c r="BA4" s="62">
        <f t="shared" si="7"/>
        <v>3.4217330735341642</v>
      </c>
      <c r="BB4" s="62">
        <f t="shared" si="8"/>
        <v>3.9667053006595396</v>
      </c>
      <c r="BC4" s="62">
        <f t="shared" si="8"/>
        <v>5.9763509092979339</v>
      </c>
    </row>
    <row r="5" spans="1:55" x14ac:dyDescent="0.25">
      <c r="A5" s="28">
        <v>201</v>
      </c>
      <c r="B5" s="29" t="s">
        <v>0</v>
      </c>
      <c r="C5" s="28">
        <v>200</v>
      </c>
      <c r="D5" s="28">
        <v>2954019</v>
      </c>
      <c r="E5" s="29" t="s">
        <v>366</v>
      </c>
      <c r="F5" s="29" t="s">
        <v>2</v>
      </c>
      <c r="G5" s="28">
        <v>-54.068033999999997</v>
      </c>
      <c r="H5" s="28">
        <v>-29.852433000000001</v>
      </c>
      <c r="I5" s="29" t="s">
        <v>255</v>
      </c>
      <c r="J5" s="28">
        <v>8</v>
      </c>
      <c r="K5" s="28">
        <v>85</v>
      </c>
      <c r="L5" s="29" t="s">
        <v>10</v>
      </c>
      <c r="M5" s="29" t="s">
        <v>367</v>
      </c>
      <c r="N5" s="28">
        <v>74</v>
      </c>
      <c r="O5" s="29" t="s">
        <v>6</v>
      </c>
      <c r="P5" s="29" t="s">
        <v>7</v>
      </c>
      <c r="Q5" s="29" t="s">
        <v>8</v>
      </c>
      <c r="R5" s="28">
        <v>29</v>
      </c>
      <c r="S5" s="28">
        <v>156.88620599999999</v>
      </c>
      <c r="T5" s="28">
        <v>145.868966</v>
      </c>
      <c r="U5" s="28">
        <v>130.40689699999999</v>
      </c>
      <c r="V5" s="28">
        <v>164.47931199999999</v>
      </c>
      <c r="W5" s="28">
        <v>146.69999999999999</v>
      </c>
      <c r="X5" s="28">
        <v>140.36000000000001</v>
      </c>
      <c r="Y5" s="28">
        <v>163.50689700000001</v>
      </c>
      <c r="Z5" s="28">
        <v>101.575862</v>
      </c>
      <c r="AA5" s="28">
        <v>166.403335</v>
      </c>
      <c r="AB5" s="28">
        <v>178.52758800000001</v>
      </c>
      <c r="AC5" s="28">
        <v>144.01333299999999</v>
      </c>
      <c r="AD5" s="28">
        <v>117.972415</v>
      </c>
      <c r="AE5" s="28">
        <v>1756.7008109999999</v>
      </c>
      <c r="AF5" s="28">
        <v>433.16206899999997</v>
      </c>
      <c r="AG5" s="28">
        <v>451.53931299999999</v>
      </c>
      <c r="AH5" s="28">
        <v>431.48609299999998</v>
      </c>
      <c r="AI5" s="28">
        <v>440.51333599999998</v>
      </c>
      <c r="AM5" s="61">
        <f t="shared" si="0"/>
        <v>29.852433000000001</v>
      </c>
      <c r="AN5" s="61">
        <f t="shared" si="1"/>
        <v>54.068033999999997</v>
      </c>
      <c r="AO5" s="61">
        <f t="shared" si="2"/>
        <v>74</v>
      </c>
      <c r="AQ5" s="62">
        <f t="shared" si="3"/>
        <v>3.3962663440547409</v>
      </c>
      <c r="AR5" s="62">
        <f t="shared" si="4"/>
        <v>3.9902431424591436</v>
      </c>
      <c r="AS5" s="62">
        <f t="shared" si="4"/>
        <v>4.3040650932041702</v>
      </c>
      <c r="AU5" s="61">
        <f t="shared" si="9"/>
        <v>29.852433000000001</v>
      </c>
      <c r="AV5" s="61">
        <f t="shared" si="9"/>
        <v>54.068033999999997</v>
      </c>
      <c r="AW5" s="61">
        <v>74</v>
      </c>
      <c r="AX5" s="71">
        <f t="shared" si="5"/>
        <v>0</v>
      </c>
      <c r="AY5" s="72">
        <f t="shared" si="6"/>
        <v>0</v>
      </c>
      <c r="BA5" s="62">
        <f t="shared" si="7"/>
        <v>3.3962663440547409</v>
      </c>
      <c r="BB5" s="62">
        <f t="shared" si="8"/>
        <v>3.9902431424591436</v>
      </c>
      <c r="BC5" s="62">
        <f t="shared" si="8"/>
        <v>4.3040650932041702</v>
      </c>
    </row>
    <row r="6" spans="1:55" x14ac:dyDescent="0.25">
      <c r="A6" s="28">
        <v>196</v>
      </c>
      <c r="B6" s="29" t="s">
        <v>0</v>
      </c>
      <c r="C6" s="28">
        <v>195</v>
      </c>
      <c r="D6" s="28">
        <v>2953030</v>
      </c>
      <c r="E6" s="29" t="s">
        <v>368</v>
      </c>
      <c r="F6" s="29" t="s">
        <v>2</v>
      </c>
      <c r="G6" s="28">
        <v>-53.822471999999998</v>
      </c>
      <c r="H6" s="28">
        <v>-29.086043</v>
      </c>
      <c r="I6" s="29" t="s">
        <v>255</v>
      </c>
      <c r="J6" s="28">
        <v>8</v>
      </c>
      <c r="K6" s="28">
        <v>85</v>
      </c>
      <c r="L6" s="29" t="s">
        <v>10</v>
      </c>
      <c r="M6" s="29" t="s">
        <v>369</v>
      </c>
      <c r="N6" s="28">
        <v>465</v>
      </c>
      <c r="O6" s="29" t="s">
        <v>6</v>
      </c>
      <c r="P6" s="29" t="s">
        <v>7</v>
      </c>
      <c r="Q6" s="29" t="s">
        <v>8</v>
      </c>
      <c r="R6" s="28">
        <v>29</v>
      </c>
      <c r="S6" s="28">
        <v>138.063333</v>
      </c>
      <c r="T6" s="28">
        <v>139.79000099999999</v>
      </c>
      <c r="U6" s="28">
        <v>124.74137899999999</v>
      </c>
      <c r="V6" s="28">
        <v>165.61379299999999</v>
      </c>
      <c r="W6" s="28">
        <v>148.571428</v>
      </c>
      <c r="X6" s="28">
        <v>163.26896600000001</v>
      </c>
      <c r="Y6" s="28">
        <v>173.885715</v>
      </c>
      <c r="Z6" s="28">
        <v>129.98620600000001</v>
      </c>
      <c r="AA6" s="28">
        <v>173.73103399999999</v>
      </c>
      <c r="AB6" s="28">
        <v>200.70344900000001</v>
      </c>
      <c r="AC6" s="28">
        <v>148</v>
      </c>
      <c r="AD6" s="28">
        <v>123.45862099999999</v>
      </c>
      <c r="AE6" s="28">
        <v>1829.813926</v>
      </c>
      <c r="AF6" s="28">
        <v>402.59471300000001</v>
      </c>
      <c r="AG6" s="28">
        <v>477.45418699999999</v>
      </c>
      <c r="AH6" s="28">
        <v>477.60295600000001</v>
      </c>
      <c r="AI6" s="28">
        <v>472.16207000000003</v>
      </c>
      <c r="AM6" s="61">
        <f t="shared" si="0"/>
        <v>29.086043</v>
      </c>
      <c r="AN6" s="61">
        <f t="shared" si="1"/>
        <v>53.822471999999998</v>
      </c>
      <c r="AO6" s="61">
        <f t="shared" si="2"/>
        <v>465</v>
      </c>
      <c r="AQ6" s="62">
        <f t="shared" si="3"/>
        <v>3.3702584371289013</v>
      </c>
      <c r="AR6" s="62">
        <f t="shared" si="4"/>
        <v>3.9856910751246826</v>
      </c>
      <c r="AS6" s="62">
        <f t="shared" si="4"/>
        <v>6.1420374055873559</v>
      </c>
      <c r="AU6" s="61">
        <f t="shared" si="9"/>
        <v>29.086043</v>
      </c>
      <c r="AV6" s="61">
        <f t="shared" si="9"/>
        <v>53.822471999999998</v>
      </c>
      <c r="AW6" s="61">
        <v>465</v>
      </c>
      <c r="AX6" s="71">
        <f t="shared" si="5"/>
        <v>0</v>
      </c>
      <c r="AY6" s="72">
        <f t="shared" si="6"/>
        <v>0</v>
      </c>
      <c r="BA6" s="62">
        <f t="shared" si="7"/>
        <v>3.3702584371289013</v>
      </c>
      <c r="BB6" s="62">
        <f t="shared" si="8"/>
        <v>3.9856910751246826</v>
      </c>
      <c r="BC6" s="62">
        <f t="shared" si="8"/>
        <v>6.1420374055873559</v>
      </c>
    </row>
    <row r="7" spans="1:55" x14ac:dyDescent="0.25">
      <c r="A7" s="28">
        <v>195</v>
      </c>
      <c r="B7" s="29" t="s">
        <v>0</v>
      </c>
      <c r="C7" s="28">
        <v>194</v>
      </c>
      <c r="D7" s="28">
        <v>2953022</v>
      </c>
      <c r="E7" s="29" t="s">
        <v>370</v>
      </c>
      <c r="F7" s="29" t="s">
        <v>37</v>
      </c>
      <c r="G7" s="28">
        <v>-53.350524</v>
      </c>
      <c r="H7" s="28">
        <v>-29.117156000000001</v>
      </c>
      <c r="I7" s="29" t="s">
        <v>255</v>
      </c>
      <c r="J7" s="28">
        <v>8</v>
      </c>
      <c r="K7" s="28">
        <v>85</v>
      </c>
      <c r="L7" s="29" t="s">
        <v>10</v>
      </c>
      <c r="M7" s="29" t="s">
        <v>367</v>
      </c>
      <c r="N7" s="28">
        <v>299</v>
      </c>
      <c r="O7" s="29" t="s">
        <v>6</v>
      </c>
      <c r="P7" s="29" t="s">
        <v>7</v>
      </c>
      <c r="Q7" s="29" t="s">
        <v>8</v>
      </c>
      <c r="R7" s="28">
        <v>30</v>
      </c>
      <c r="S7" s="28">
        <v>139.71333300000001</v>
      </c>
      <c r="T7" s="28">
        <v>133.50666699999999</v>
      </c>
      <c r="U7" s="28">
        <v>111.66666600000001</v>
      </c>
      <c r="V7" s="28">
        <v>151.61000000000001</v>
      </c>
      <c r="W7" s="28">
        <v>119.02000099999999</v>
      </c>
      <c r="X7" s="28">
        <v>130.41666699999999</v>
      </c>
      <c r="Y7" s="28">
        <v>156.52333300000001</v>
      </c>
      <c r="Z7" s="28">
        <v>117.546667</v>
      </c>
      <c r="AA7" s="28">
        <v>145.99333200000001</v>
      </c>
      <c r="AB7" s="28">
        <v>170.83000100000001</v>
      </c>
      <c r="AC7" s="28">
        <v>148.38333399999999</v>
      </c>
      <c r="AD7" s="28">
        <v>107.653333</v>
      </c>
      <c r="AE7" s="28">
        <v>1632.863333</v>
      </c>
      <c r="AF7" s="28">
        <v>384.88666599999999</v>
      </c>
      <c r="AG7" s="28">
        <v>401.04666700000001</v>
      </c>
      <c r="AH7" s="28">
        <v>420.063332</v>
      </c>
      <c r="AI7" s="28">
        <v>426.866668</v>
      </c>
      <c r="AM7" s="61">
        <f t="shared" si="0"/>
        <v>29.117156000000001</v>
      </c>
      <c r="AN7" s="61">
        <f t="shared" si="1"/>
        <v>53.350524</v>
      </c>
      <c r="AO7" s="61">
        <f t="shared" si="2"/>
        <v>299</v>
      </c>
      <c r="AQ7" s="62">
        <f t="shared" si="3"/>
        <v>3.3713275537237997</v>
      </c>
      <c r="AR7" s="62">
        <f t="shared" si="4"/>
        <v>3.976883799630174</v>
      </c>
      <c r="AS7" s="62">
        <f t="shared" si="4"/>
        <v>5.7004435733906869</v>
      </c>
      <c r="AU7" s="61">
        <f t="shared" si="9"/>
        <v>29.117156000000001</v>
      </c>
      <c r="AV7" s="61">
        <f t="shared" si="9"/>
        <v>53.350524</v>
      </c>
      <c r="AW7" s="61">
        <v>307</v>
      </c>
      <c r="AX7" s="71">
        <f t="shared" si="5"/>
        <v>8</v>
      </c>
      <c r="AY7" s="72">
        <f t="shared" si="6"/>
        <v>2.6755852842809364E-2</v>
      </c>
      <c r="BA7" s="62">
        <f t="shared" si="7"/>
        <v>3.3713275537237997</v>
      </c>
      <c r="BB7" s="62">
        <f t="shared" si="8"/>
        <v>3.976883799630174</v>
      </c>
      <c r="BC7" s="62">
        <f t="shared" si="8"/>
        <v>5.7268477475871968</v>
      </c>
    </row>
    <row r="8" spans="1:55" x14ac:dyDescent="0.25">
      <c r="A8" s="28">
        <v>145</v>
      </c>
      <c r="B8" s="29" t="s">
        <v>0</v>
      </c>
      <c r="C8" s="28">
        <v>144</v>
      </c>
      <c r="D8" s="28">
        <v>2852008</v>
      </c>
      <c r="E8" s="29" t="s">
        <v>371</v>
      </c>
      <c r="F8" s="29" t="s">
        <v>37</v>
      </c>
      <c r="G8" s="28">
        <v>-52.983851999999999</v>
      </c>
      <c r="H8" s="28">
        <v>-28.533823000000002</v>
      </c>
      <c r="I8" s="29" t="s">
        <v>255</v>
      </c>
      <c r="J8" s="28">
        <v>8</v>
      </c>
      <c r="K8" s="28">
        <v>85</v>
      </c>
      <c r="L8" s="29" t="s">
        <v>10</v>
      </c>
      <c r="M8" s="29" t="s">
        <v>372</v>
      </c>
      <c r="N8" s="28">
        <v>436</v>
      </c>
      <c r="O8" s="29" t="s">
        <v>6</v>
      </c>
      <c r="P8" s="29" t="s">
        <v>7</v>
      </c>
      <c r="Q8" s="29" t="s">
        <v>8</v>
      </c>
      <c r="R8" s="28">
        <v>30</v>
      </c>
      <c r="S8" s="28">
        <v>159.093335</v>
      </c>
      <c r="T8" s="28">
        <v>143.26333299999999</v>
      </c>
      <c r="U8" s="28">
        <v>126.97</v>
      </c>
      <c r="V8" s="28">
        <v>153.216667</v>
      </c>
      <c r="W8" s="28">
        <v>151.47333399999999</v>
      </c>
      <c r="X8" s="28">
        <v>149.98666700000001</v>
      </c>
      <c r="Y8" s="28">
        <v>172.63</v>
      </c>
      <c r="Z8" s="28">
        <v>136.63</v>
      </c>
      <c r="AA8" s="28">
        <v>171.70666700000001</v>
      </c>
      <c r="AB8" s="28">
        <v>210.29333399999999</v>
      </c>
      <c r="AC8" s="28">
        <v>156.11000000000001</v>
      </c>
      <c r="AD8" s="28">
        <v>144.680002</v>
      </c>
      <c r="AE8" s="28">
        <v>1876.0533379999999</v>
      </c>
      <c r="AF8" s="28">
        <v>429.32666799999998</v>
      </c>
      <c r="AG8" s="28">
        <v>454.67666800000001</v>
      </c>
      <c r="AH8" s="28">
        <v>480.96666699999997</v>
      </c>
      <c r="AI8" s="28">
        <v>511.08333499999998</v>
      </c>
      <c r="AM8" s="61">
        <f t="shared" ref="AM8:AM17" si="10">ABS(H8)</f>
        <v>28.533823000000002</v>
      </c>
      <c r="AN8" s="61">
        <f t="shared" ref="AN8:AN17" si="11">ABS(G8)</f>
        <v>52.983851999999999</v>
      </c>
      <c r="AO8" s="61">
        <f t="shared" ref="AO8:AO17" si="12">N8</f>
        <v>436</v>
      </c>
      <c r="AQ8" s="62">
        <f t="shared" ref="AQ8:AQ17" si="13">LN(AM8)</f>
        <v>3.3510901555472881</v>
      </c>
      <c r="AR8" s="62">
        <f t="shared" ref="AR8:AR17" si="14">LN(AN8)</f>
        <v>3.9699871878826878</v>
      </c>
      <c r="AS8" s="62">
        <f t="shared" ref="AS8:AS17" si="15">LN(AO8)</f>
        <v>6.0776422433490342</v>
      </c>
      <c r="AU8" s="61">
        <f t="shared" ref="AU8:AU17" si="16">AM8</f>
        <v>28.533823000000002</v>
      </c>
      <c r="AV8" s="61">
        <f t="shared" ref="AV8:AV17" si="17">AN8</f>
        <v>52.983851999999999</v>
      </c>
      <c r="AW8" s="61">
        <v>435</v>
      </c>
      <c r="AX8" s="71">
        <f t="shared" ref="AX8:AX17" si="18">ABS(AO8-AW8)</f>
        <v>1</v>
      </c>
      <c r="AY8" s="72">
        <f t="shared" ref="AY8:AY17" si="19">ABS((AX8/AO8))</f>
        <v>2.2935779816513763E-3</v>
      </c>
      <c r="BA8" s="62">
        <f t="shared" ref="BA8:BA17" si="20">LN(AU8)</f>
        <v>3.3510901555472881</v>
      </c>
      <c r="BB8" s="62">
        <f t="shared" ref="BB8:BB17" si="21">LN(AV8)</f>
        <v>3.9699871878826878</v>
      </c>
      <c r="BC8" s="62">
        <f t="shared" ref="BC8:BC17" si="22">LN(AW8)</f>
        <v>6.0753460310886842</v>
      </c>
    </row>
    <row r="9" spans="1:55" x14ac:dyDescent="0.25">
      <c r="A9" s="28">
        <v>193</v>
      </c>
      <c r="B9" s="29" t="s">
        <v>0</v>
      </c>
      <c r="C9" s="28">
        <v>192</v>
      </c>
      <c r="D9" s="28">
        <v>2953008</v>
      </c>
      <c r="E9" s="29" t="s">
        <v>373</v>
      </c>
      <c r="F9" s="29" t="s">
        <v>2</v>
      </c>
      <c r="G9" s="28">
        <v>-53.353859999999997</v>
      </c>
      <c r="H9" s="28">
        <v>-29.627991000000002</v>
      </c>
      <c r="I9" s="29" t="s">
        <v>255</v>
      </c>
      <c r="J9" s="28">
        <v>8</v>
      </c>
      <c r="K9" s="28">
        <v>85</v>
      </c>
      <c r="L9" s="29" t="s">
        <v>10</v>
      </c>
      <c r="M9" s="29" t="s">
        <v>374</v>
      </c>
      <c r="N9" s="28">
        <v>41</v>
      </c>
      <c r="O9" s="29" t="s">
        <v>6</v>
      </c>
      <c r="P9" s="29" t="s">
        <v>7</v>
      </c>
      <c r="Q9" s="29" t="s">
        <v>8</v>
      </c>
      <c r="R9" s="28">
        <v>30</v>
      </c>
      <c r="S9" s="28">
        <v>156.37</v>
      </c>
      <c r="T9" s="28">
        <v>139.50666699999999</v>
      </c>
      <c r="U9" s="28">
        <v>135.16999999999999</v>
      </c>
      <c r="V9" s="28">
        <v>169.63333299999999</v>
      </c>
      <c r="W9" s="28">
        <v>146.85333399999999</v>
      </c>
      <c r="X9" s="28">
        <v>145.16666599999999</v>
      </c>
      <c r="Y9" s="28">
        <v>174.00666699999999</v>
      </c>
      <c r="Z9" s="28">
        <v>121.143333</v>
      </c>
      <c r="AA9" s="28">
        <v>170.03</v>
      </c>
      <c r="AB9" s="28">
        <v>178.70333500000001</v>
      </c>
      <c r="AC9" s="28">
        <v>149.22333399999999</v>
      </c>
      <c r="AD9" s="28">
        <v>126.499999</v>
      </c>
      <c r="AE9" s="28">
        <v>1812.306666</v>
      </c>
      <c r="AF9" s="28">
        <v>431.04666600000002</v>
      </c>
      <c r="AG9" s="28">
        <v>461.65333299999998</v>
      </c>
      <c r="AH9" s="28">
        <v>465.18</v>
      </c>
      <c r="AI9" s="28">
        <v>454.42666800000001</v>
      </c>
      <c r="AM9" s="61">
        <f t="shared" si="10"/>
        <v>29.627991000000002</v>
      </c>
      <c r="AN9" s="61">
        <f t="shared" si="11"/>
        <v>53.353859999999997</v>
      </c>
      <c r="AO9" s="61">
        <f t="shared" si="12"/>
        <v>41</v>
      </c>
      <c r="AQ9" s="62">
        <f t="shared" si="13"/>
        <v>3.3887195563842893</v>
      </c>
      <c r="AR9" s="62">
        <f t="shared" si="14"/>
        <v>3.9769463275203325</v>
      </c>
      <c r="AS9" s="62">
        <f t="shared" si="15"/>
        <v>3.713572066704308</v>
      </c>
      <c r="AU9" s="61">
        <f t="shared" si="16"/>
        <v>29.627991000000002</v>
      </c>
      <c r="AV9" s="61">
        <f t="shared" si="17"/>
        <v>53.353859999999997</v>
      </c>
      <c r="AW9" s="61">
        <v>42</v>
      </c>
      <c r="AX9" s="71">
        <f t="shared" si="18"/>
        <v>1</v>
      </c>
      <c r="AY9" s="72">
        <f t="shared" si="19"/>
        <v>2.4390243902439025E-2</v>
      </c>
      <c r="BA9" s="62">
        <f t="shared" si="20"/>
        <v>3.3887195563842893</v>
      </c>
      <c r="BB9" s="62">
        <f t="shared" si="21"/>
        <v>3.9769463275203325</v>
      </c>
      <c r="BC9" s="62">
        <f t="shared" si="22"/>
        <v>3.7376696182833684</v>
      </c>
    </row>
    <row r="10" spans="1:55" x14ac:dyDescent="0.25">
      <c r="A10" s="28">
        <v>191</v>
      </c>
      <c r="B10" s="29" t="s">
        <v>0</v>
      </c>
      <c r="C10" s="28">
        <v>190</v>
      </c>
      <c r="D10" s="28">
        <v>2953006</v>
      </c>
      <c r="E10" s="29" t="s">
        <v>375</v>
      </c>
      <c r="F10" s="29" t="s">
        <v>37</v>
      </c>
      <c r="G10" s="28">
        <v>-53.200522999999997</v>
      </c>
      <c r="H10" s="28">
        <v>-29.067157000000002</v>
      </c>
      <c r="I10" s="29" t="s">
        <v>255</v>
      </c>
      <c r="J10" s="28">
        <v>8</v>
      </c>
      <c r="K10" s="28">
        <v>85</v>
      </c>
      <c r="L10" s="29" t="s">
        <v>10</v>
      </c>
      <c r="M10" s="29" t="s">
        <v>376</v>
      </c>
      <c r="N10" s="28">
        <v>282</v>
      </c>
      <c r="O10" s="29" t="s">
        <v>6</v>
      </c>
      <c r="P10" s="29" t="s">
        <v>7</v>
      </c>
      <c r="Q10" s="29" t="s">
        <v>8</v>
      </c>
      <c r="R10" s="28">
        <v>30</v>
      </c>
      <c r="S10" s="28">
        <v>151.47</v>
      </c>
      <c r="T10" s="28">
        <v>140.569999</v>
      </c>
      <c r="U10" s="28">
        <v>115.996667</v>
      </c>
      <c r="V10" s="28">
        <v>160.439999</v>
      </c>
      <c r="W10" s="28">
        <v>125.83</v>
      </c>
      <c r="X10" s="28">
        <v>145.53666699999999</v>
      </c>
      <c r="Y10" s="28">
        <v>167.750001</v>
      </c>
      <c r="Z10" s="28">
        <v>122.216666</v>
      </c>
      <c r="AA10" s="28">
        <v>164.44333399999999</v>
      </c>
      <c r="AB10" s="28">
        <v>196.9</v>
      </c>
      <c r="AC10" s="28">
        <v>161.36666700000001</v>
      </c>
      <c r="AD10" s="28">
        <v>112.590001</v>
      </c>
      <c r="AE10" s="28">
        <v>1765.110001</v>
      </c>
      <c r="AF10" s="28">
        <v>408.03666600000003</v>
      </c>
      <c r="AG10" s="28">
        <v>431.80666600000001</v>
      </c>
      <c r="AH10" s="28">
        <v>454.41000100000002</v>
      </c>
      <c r="AI10" s="28">
        <v>470.85666800000001</v>
      </c>
      <c r="AM10" s="61">
        <f t="shared" si="10"/>
        <v>29.067157000000002</v>
      </c>
      <c r="AN10" s="61">
        <f t="shared" si="11"/>
        <v>53.200522999999997</v>
      </c>
      <c r="AO10" s="61">
        <f t="shared" si="12"/>
        <v>282</v>
      </c>
      <c r="AQ10" s="62">
        <f t="shared" si="13"/>
        <v>3.3696089113705949</v>
      </c>
      <c r="AR10" s="62">
        <f t="shared" si="14"/>
        <v>3.9740682271263439</v>
      </c>
      <c r="AS10" s="62">
        <f t="shared" si="15"/>
        <v>5.6419070709381138</v>
      </c>
      <c r="AU10" s="61">
        <f t="shared" si="16"/>
        <v>29.067157000000002</v>
      </c>
      <c r="AV10" s="61">
        <f t="shared" si="17"/>
        <v>53.200522999999997</v>
      </c>
      <c r="AW10" s="61">
        <v>290</v>
      </c>
      <c r="AX10" s="71">
        <f t="shared" si="18"/>
        <v>8</v>
      </c>
      <c r="AY10" s="72">
        <f t="shared" si="19"/>
        <v>2.8368794326241134E-2</v>
      </c>
      <c r="BA10" s="62">
        <f t="shared" si="20"/>
        <v>3.3696089113705949</v>
      </c>
      <c r="BB10" s="62">
        <f t="shared" si="21"/>
        <v>3.9740682271263439</v>
      </c>
      <c r="BC10" s="62">
        <f t="shared" si="22"/>
        <v>5.6698809229805196</v>
      </c>
    </row>
    <row r="11" spans="1:55" x14ac:dyDescent="0.25">
      <c r="A11" s="28">
        <v>190</v>
      </c>
      <c r="B11" s="29" t="s">
        <v>0</v>
      </c>
      <c r="C11" s="28">
        <v>189</v>
      </c>
      <c r="D11" s="28">
        <v>2952003</v>
      </c>
      <c r="E11" s="29" t="s">
        <v>377</v>
      </c>
      <c r="F11" s="29" t="s">
        <v>2</v>
      </c>
      <c r="G11" s="28">
        <v>-52.894413</v>
      </c>
      <c r="H11" s="28">
        <v>-29.722715000000001</v>
      </c>
      <c r="I11" s="29" t="s">
        <v>255</v>
      </c>
      <c r="J11" s="28">
        <v>8</v>
      </c>
      <c r="K11" s="28">
        <v>85</v>
      </c>
      <c r="L11" s="29" t="s">
        <v>10</v>
      </c>
      <c r="M11" s="29" t="s">
        <v>378</v>
      </c>
      <c r="N11" s="28">
        <v>77</v>
      </c>
      <c r="O11" s="29" t="s">
        <v>6</v>
      </c>
      <c r="P11" s="29" t="s">
        <v>7</v>
      </c>
      <c r="Q11" s="29" t="s">
        <v>8</v>
      </c>
      <c r="R11" s="28">
        <v>30</v>
      </c>
      <c r="S11" s="28">
        <v>156.47</v>
      </c>
      <c r="T11" s="28">
        <v>144.92000100000001</v>
      </c>
      <c r="U11" s="28">
        <v>125.429999</v>
      </c>
      <c r="V11" s="28">
        <v>161.58666600000001</v>
      </c>
      <c r="W11" s="28">
        <v>136.35333299999999</v>
      </c>
      <c r="X11" s="28">
        <v>157.906667</v>
      </c>
      <c r="Y11" s="28">
        <v>161.76000099999999</v>
      </c>
      <c r="Z11" s="28">
        <v>128.42666600000001</v>
      </c>
      <c r="AA11" s="28">
        <v>166.67333300000001</v>
      </c>
      <c r="AB11" s="28">
        <v>172.346667</v>
      </c>
      <c r="AC11" s="28">
        <v>147.6</v>
      </c>
      <c r="AD11" s="28">
        <v>131.48666600000001</v>
      </c>
      <c r="AE11" s="28">
        <v>1790.96</v>
      </c>
      <c r="AF11" s="28">
        <v>426.82</v>
      </c>
      <c r="AG11" s="28">
        <v>455.84666600000003</v>
      </c>
      <c r="AH11" s="28">
        <v>456.86000100000001</v>
      </c>
      <c r="AI11" s="28">
        <v>451.433333</v>
      </c>
      <c r="AM11" s="61">
        <f t="shared" si="10"/>
        <v>29.722715000000001</v>
      </c>
      <c r="AN11" s="61">
        <f t="shared" si="11"/>
        <v>52.894413</v>
      </c>
      <c r="AO11" s="61">
        <f t="shared" si="12"/>
        <v>77</v>
      </c>
      <c r="AQ11" s="62">
        <f t="shared" si="13"/>
        <v>3.3919115683016567</v>
      </c>
      <c r="AR11" s="62">
        <f t="shared" si="14"/>
        <v>3.968297718919934</v>
      </c>
      <c r="AS11" s="62">
        <f t="shared" si="15"/>
        <v>4.3438054218536841</v>
      </c>
      <c r="AU11" s="61">
        <f t="shared" si="16"/>
        <v>29.722715000000001</v>
      </c>
      <c r="AV11" s="61">
        <f t="shared" si="17"/>
        <v>52.894413</v>
      </c>
      <c r="AW11" s="61">
        <v>72</v>
      </c>
      <c r="AX11" s="71">
        <f t="shared" si="18"/>
        <v>5</v>
      </c>
      <c r="AY11" s="72">
        <f t="shared" si="19"/>
        <v>6.4935064935064929E-2</v>
      </c>
      <c r="BA11" s="62">
        <f t="shared" si="20"/>
        <v>3.3919115683016567</v>
      </c>
      <c r="BB11" s="62">
        <f t="shared" si="21"/>
        <v>3.968297718919934</v>
      </c>
      <c r="BC11" s="62">
        <f t="shared" si="22"/>
        <v>4.2766661190160553</v>
      </c>
    </row>
    <row r="12" spans="1:55" x14ac:dyDescent="0.25">
      <c r="A12" s="28">
        <v>158</v>
      </c>
      <c r="B12" s="29" t="s">
        <v>0</v>
      </c>
      <c r="C12" s="28">
        <v>157</v>
      </c>
      <c r="D12" s="28">
        <v>2853020</v>
      </c>
      <c r="E12" s="29" t="s">
        <v>379</v>
      </c>
      <c r="F12" s="29" t="s">
        <v>37</v>
      </c>
      <c r="G12" s="28">
        <v>-53.600524999999998</v>
      </c>
      <c r="H12" s="28">
        <v>-28.833821</v>
      </c>
      <c r="I12" s="29" t="s">
        <v>255</v>
      </c>
      <c r="J12" s="28">
        <v>8</v>
      </c>
      <c r="K12" s="28">
        <v>85</v>
      </c>
      <c r="L12" s="29" t="s">
        <v>10</v>
      </c>
      <c r="M12" s="29" t="s">
        <v>126</v>
      </c>
      <c r="N12" s="28">
        <v>380</v>
      </c>
      <c r="O12" s="29" t="s">
        <v>6</v>
      </c>
      <c r="P12" s="29" t="s">
        <v>7</v>
      </c>
      <c r="Q12" s="29" t="s">
        <v>8</v>
      </c>
      <c r="R12" s="28">
        <v>30</v>
      </c>
      <c r="S12" s="28">
        <v>124.41333299999999</v>
      </c>
      <c r="T12" s="28">
        <v>126.893332</v>
      </c>
      <c r="U12" s="28">
        <v>109.80333299999999</v>
      </c>
      <c r="V12" s="28">
        <v>161.07666599999999</v>
      </c>
      <c r="W12" s="28">
        <v>130.440001</v>
      </c>
      <c r="X12" s="28">
        <v>135.36666600000001</v>
      </c>
      <c r="Y12" s="28">
        <v>138.69666699999999</v>
      </c>
      <c r="Z12" s="28">
        <v>105.653333</v>
      </c>
      <c r="AA12" s="28">
        <v>166.29333399999999</v>
      </c>
      <c r="AB12" s="28">
        <v>181.243335</v>
      </c>
      <c r="AC12" s="28">
        <v>152.189998</v>
      </c>
      <c r="AD12" s="28">
        <v>99.243334000000004</v>
      </c>
      <c r="AE12" s="28">
        <v>1631.3133310000001</v>
      </c>
      <c r="AF12" s="28">
        <v>361.10999800000002</v>
      </c>
      <c r="AG12" s="28">
        <v>426.88333299999999</v>
      </c>
      <c r="AH12" s="28">
        <v>410.64333399999998</v>
      </c>
      <c r="AI12" s="28">
        <v>432.67666700000001</v>
      </c>
      <c r="AM12" s="61">
        <f t="shared" si="10"/>
        <v>28.833821</v>
      </c>
      <c r="AN12" s="61">
        <f t="shared" si="11"/>
        <v>53.600524999999998</v>
      </c>
      <c r="AO12" s="61">
        <f t="shared" si="12"/>
        <v>380</v>
      </c>
      <c r="AQ12" s="62">
        <f t="shared" si="13"/>
        <v>3.3615490384214937</v>
      </c>
      <c r="AR12" s="62">
        <f t="shared" si="14"/>
        <v>3.9815588628049072</v>
      </c>
      <c r="AS12" s="62">
        <f t="shared" si="15"/>
        <v>5.9401712527204316</v>
      </c>
      <c r="AU12" s="61">
        <f t="shared" si="16"/>
        <v>28.833821</v>
      </c>
      <c r="AV12" s="61">
        <f t="shared" si="17"/>
        <v>53.600524999999998</v>
      </c>
      <c r="AW12" s="61">
        <v>378</v>
      </c>
      <c r="AX12" s="71">
        <f t="shared" si="18"/>
        <v>2</v>
      </c>
      <c r="AY12" s="72">
        <f t="shared" si="19"/>
        <v>5.263157894736842E-3</v>
      </c>
      <c r="BA12" s="62">
        <f t="shared" si="20"/>
        <v>3.3615490384214937</v>
      </c>
      <c r="BB12" s="62">
        <f t="shared" si="21"/>
        <v>3.9815588628049072</v>
      </c>
      <c r="BC12" s="62">
        <f t="shared" si="22"/>
        <v>5.934894195619588</v>
      </c>
    </row>
    <row r="13" spans="1:55" x14ac:dyDescent="0.25">
      <c r="A13" s="28">
        <v>157</v>
      </c>
      <c r="B13" s="29" t="s">
        <v>0</v>
      </c>
      <c r="C13" s="28">
        <v>156</v>
      </c>
      <c r="D13" s="28">
        <v>2853014</v>
      </c>
      <c r="E13" s="29" t="s">
        <v>380</v>
      </c>
      <c r="F13" s="29" t="s">
        <v>2</v>
      </c>
      <c r="G13" s="28">
        <v>-53.186354999999999</v>
      </c>
      <c r="H13" s="28">
        <v>-28.729099999999999</v>
      </c>
      <c r="I13" s="29" t="s">
        <v>255</v>
      </c>
      <c r="J13" s="28">
        <v>8</v>
      </c>
      <c r="K13" s="28">
        <v>85</v>
      </c>
      <c r="L13" s="29" t="s">
        <v>10</v>
      </c>
      <c r="M13" s="29" t="s">
        <v>126</v>
      </c>
      <c r="N13" s="28">
        <v>343</v>
      </c>
      <c r="O13" s="29" t="s">
        <v>6</v>
      </c>
      <c r="P13" s="29" t="s">
        <v>7</v>
      </c>
      <c r="Q13" s="29" t="s">
        <v>8</v>
      </c>
      <c r="R13" s="28">
        <v>30</v>
      </c>
      <c r="S13" s="28">
        <v>144.186667</v>
      </c>
      <c r="T13" s="28">
        <v>118.71333300000001</v>
      </c>
      <c r="U13" s="28">
        <v>100.80000099999999</v>
      </c>
      <c r="V13" s="28">
        <v>145.97666699999999</v>
      </c>
      <c r="W13" s="28">
        <v>135.95666700000001</v>
      </c>
      <c r="X13" s="28">
        <v>150.09</v>
      </c>
      <c r="Y13" s="28">
        <v>146.54666700000001</v>
      </c>
      <c r="Z13" s="28">
        <v>119.920001</v>
      </c>
      <c r="AA13" s="28">
        <v>163.780001</v>
      </c>
      <c r="AB13" s="28">
        <v>195.503332</v>
      </c>
      <c r="AC13" s="28">
        <v>155.219999</v>
      </c>
      <c r="AD13" s="28">
        <v>125.373334</v>
      </c>
      <c r="AE13" s="28">
        <v>1702.0666679999999</v>
      </c>
      <c r="AF13" s="28">
        <v>363.70000099999999</v>
      </c>
      <c r="AG13" s="28">
        <v>432.02333299999998</v>
      </c>
      <c r="AH13" s="28">
        <v>430.246669</v>
      </c>
      <c r="AI13" s="28">
        <v>476.09666399999998</v>
      </c>
      <c r="AM13" s="61">
        <f t="shared" si="10"/>
        <v>28.729099999999999</v>
      </c>
      <c r="AN13" s="61">
        <f t="shared" si="11"/>
        <v>53.186354999999999</v>
      </c>
      <c r="AO13" s="61">
        <f t="shared" si="12"/>
        <v>343</v>
      </c>
      <c r="AQ13" s="62">
        <f t="shared" si="13"/>
        <v>3.3579105463606012</v>
      </c>
      <c r="AR13" s="62">
        <f t="shared" si="14"/>
        <v>3.9738018784872993</v>
      </c>
      <c r="AS13" s="62">
        <f t="shared" si="15"/>
        <v>5.8377304471659395</v>
      </c>
      <c r="AU13" s="61">
        <f t="shared" si="16"/>
        <v>28.729099999999999</v>
      </c>
      <c r="AV13" s="61">
        <f t="shared" si="17"/>
        <v>53.186354999999999</v>
      </c>
      <c r="AW13" s="61">
        <v>352</v>
      </c>
      <c r="AX13" s="71">
        <f t="shared" si="18"/>
        <v>9</v>
      </c>
      <c r="AY13" s="72">
        <f t="shared" si="19"/>
        <v>2.6239067055393587E-2</v>
      </c>
      <c r="BA13" s="62">
        <f t="shared" si="20"/>
        <v>3.3579105463606012</v>
      </c>
      <c r="BB13" s="62">
        <f t="shared" si="21"/>
        <v>3.9738018784872993</v>
      </c>
      <c r="BC13" s="62">
        <f t="shared" si="22"/>
        <v>5.8636311755980968</v>
      </c>
    </row>
    <row r="14" spans="1:55" x14ac:dyDescent="0.25">
      <c r="A14" s="28">
        <v>156</v>
      </c>
      <c r="B14" s="29" t="s">
        <v>0</v>
      </c>
      <c r="C14" s="28">
        <v>155</v>
      </c>
      <c r="D14" s="28">
        <v>2853012</v>
      </c>
      <c r="E14" s="29" t="s">
        <v>381</v>
      </c>
      <c r="F14" s="29" t="s">
        <v>37</v>
      </c>
      <c r="G14" s="28">
        <v>-53.083852</v>
      </c>
      <c r="H14" s="28">
        <v>-28.383821999999999</v>
      </c>
      <c r="I14" s="29" t="s">
        <v>255</v>
      </c>
      <c r="J14" s="28">
        <v>8</v>
      </c>
      <c r="K14" s="28">
        <v>85</v>
      </c>
      <c r="L14" s="29" t="s">
        <v>10</v>
      </c>
      <c r="M14" s="29" t="s">
        <v>382</v>
      </c>
      <c r="N14" s="28">
        <v>507</v>
      </c>
      <c r="O14" s="29" t="s">
        <v>6</v>
      </c>
      <c r="P14" s="29" t="s">
        <v>7</v>
      </c>
      <c r="Q14" s="29" t="s">
        <v>8</v>
      </c>
      <c r="R14" s="28">
        <v>29</v>
      </c>
      <c r="S14" s="28">
        <v>148.641379</v>
      </c>
      <c r="T14" s="28">
        <v>136.172414</v>
      </c>
      <c r="U14" s="28">
        <v>115.786207</v>
      </c>
      <c r="V14" s="28">
        <v>140.117242</v>
      </c>
      <c r="W14" s="28">
        <v>154.89655200000001</v>
      </c>
      <c r="X14" s="28">
        <v>145.531035</v>
      </c>
      <c r="Y14" s="28">
        <v>161.71034599999999</v>
      </c>
      <c r="Z14" s="28">
        <v>121.50344800000001</v>
      </c>
      <c r="AA14" s="28">
        <v>172.02069</v>
      </c>
      <c r="AB14" s="28">
        <v>191.78620799999999</v>
      </c>
      <c r="AC14" s="28">
        <v>156.682759</v>
      </c>
      <c r="AD14" s="28">
        <v>143.42758599999999</v>
      </c>
      <c r="AE14" s="28">
        <v>1788.2758650000001</v>
      </c>
      <c r="AF14" s="28">
        <v>400.6</v>
      </c>
      <c r="AG14" s="28">
        <v>440.54482899999999</v>
      </c>
      <c r="AH14" s="28">
        <v>455.23448400000001</v>
      </c>
      <c r="AI14" s="28">
        <v>491.89655199999999</v>
      </c>
      <c r="AM14" s="61">
        <f t="shared" si="10"/>
        <v>28.383821999999999</v>
      </c>
      <c r="AN14" s="61">
        <f t="shared" si="11"/>
        <v>53.083852</v>
      </c>
      <c r="AO14" s="61">
        <f t="shared" si="12"/>
        <v>507</v>
      </c>
      <c r="AQ14" s="62">
        <f t="shared" si="13"/>
        <v>3.3458193349688354</v>
      </c>
      <c r="AR14" s="62">
        <f t="shared" si="14"/>
        <v>3.9718727765370572</v>
      </c>
      <c r="AS14" s="62">
        <f t="shared" si="15"/>
        <v>6.2285110035911835</v>
      </c>
      <c r="AU14" s="61">
        <f t="shared" si="16"/>
        <v>28.383821999999999</v>
      </c>
      <c r="AV14" s="61">
        <f t="shared" si="17"/>
        <v>53.083852</v>
      </c>
      <c r="AW14" s="61">
        <v>507</v>
      </c>
      <c r="AX14" s="71">
        <f t="shared" si="18"/>
        <v>0</v>
      </c>
      <c r="AY14" s="72">
        <f t="shared" si="19"/>
        <v>0</v>
      </c>
      <c r="BA14" s="62">
        <f t="shared" si="20"/>
        <v>3.3458193349688354</v>
      </c>
      <c r="BB14" s="62">
        <f t="shared" si="21"/>
        <v>3.9718727765370572</v>
      </c>
      <c r="BC14" s="62">
        <f t="shared" si="22"/>
        <v>6.2285110035911835</v>
      </c>
    </row>
    <row r="15" spans="1:55" x14ac:dyDescent="0.25">
      <c r="A15" s="28">
        <v>154</v>
      </c>
      <c r="B15" s="29" t="s">
        <v>0</v>
      </c>
      <c r="C15" s="28">
        <v>153</v>
      </c>
      <c r="D15" s="28">
        <v>2853007</v>
      </c>
      <c r="E15" s="29" t="s">
        <v>383</v>
      </c>
      <c r="F15" s="29" t="s">
        <v>37</v>
      </c>
      <c r="G15" s="28">
        <v>-53.350521999999998</v>
      </c>
      <c r="H15" s="28">
        <v>-28.650487999999999</v>
      </c>
      <c r="I15" s="29" t="s">
        <v>255</v>
      </c>
      <c r="J15" s="28">
        <v>8</v>
      </c>
      <c r="K15" s="28">
        <v>85</v>
      </c>
      <c r="L15" s="29" t="s">
        <v>10</v>
      </c>
      <c r="M15" s="29" t="s">
        <v>126</v>
      </c>
      <c r="N15" s="28">
        <v>411</v>
      </c>
      <c r="O15" s="29" t="s">
        <v>6</v>
      </c>
      <c r="P15" s="29" t="s">
        <v>7</v>
      </c>
      <c r="Q15" s="29" t="s">
        <v>8</v>
      </c>
      <c r="R15" s="28">
        <v>29</v>
      </c>
      <c r="S15" s="28">
        <v>123.710345</v>
      </c>
      <c r="T15" s="28">
        <v>132.737931</v>
      </c>
      <c r="U15" s="28">
        <v>105.3</v>
      </c>
      <c r="V15" s="28">
        <v>164.262069</v>
      </c>
      <c r="W15" s="28">
        <v>134.762068</v>
      </c>
      <c r="X15" s="28">
        <v>136.05172400000001</v>
      </c>
      <c r="Y15" s="28">
        <v>153.36207200000001</v>
      </c>
      <c r="Z15" s="28">
        <v>121.95862</v>
      </c>
      <c r="AA15" s="28">
        <v>167.393103</v>
      </c>
      <c r="AB15" s="28">
        <v>197.71379300000001</v>
      </c>
      <c r="AC15" s="28">
        <v>163.924139</v>
      </c>
      <c r="AD15" s="28">
        <v>129.251724</v>
      </c>
      <c r="AE15" s="28">
        <v>1730.427588</v>
      </c>
      <c r="AF15" s="28">
        <v>361.74827599999998</v>
      </c>
      <c r="AG15" s="28">
        <v>435.07586199999997</v>
      </c>
      <c r="AH15" s="28">
        <v>442.713795</v>
      </c>
      <c r="AI15" s="28">
        <v>490.889656</v>
      </c>
      <c r="AM15" s="61">
        <f t="shared" si="10"/>
        <v>28.650487999999999</v>
      </c>
      <c r="AN15" s="61">
        <f t="shared" si="11"/>
        <v>53.350521999999998</v>
      </c>
      <c r="AO15" s="61">
        <f t="shared" si="12"/>
        <v>411</v>
      </c>
      <c r="AQ15" s="62">
        <f t="shared" si="13"/>
        <v>3.3551704761744992</v>
      </c>
      <c r="AR15" s="62">
        <f t="shared" si="14"/>
        <v>3.9768837621422568</v>
      </c>
      <c r="AS15" s="62">
        <f t="shared" si="15"/>
        <v>6.0185932144962342</v>
      </c>
      <c r="AU15" s="61">
        <f t="shared" si="16"/>
        <v>28.650487999999999</v>
      </c>
      <c r="AV15" s="61">
        <f t="shared" si="17"/>
        <v>53.350521999999998</v>
      </c>
      <c r="AW15" s="61">
        <v>414</v>
      </c>
      <c r="AX15" s="71">
        <f t="shared" si="18"/>
        <v>3</v>
      </c>
      <c r="AY15" s="72">
        <f t="shared" si="19"/>
        <v>7.2992700729927005E-3</v>
      </c>
      <c r="BA15" s="62">
        <f t="shared" si="20"/>
        <v>3.3551704761744992</v>
      </c>
      <c r="BB15" s="62">
        <f t="shared" si="21"/>
        <v>3.9768837621422568</v>
      </c>
      <c r="BC15" s="62">
        <f t="shared" si="22"/>
        <v>6.0258659738253142</v>
      </c>
    </row>
    <row r="16" spans="1:55" x14ac:dyDescent="0.25">
      <c r="A16" s="28">
        <v>149</v>
      </c>
      <c r="B16" s="29" t="s">
        <v>0</v>
      </c>
      <c r="C16" s="28">
        <v>148</v>
      </c>
      <c r="D16" s="28">
        <v>2852024</v>
      </c>
      <c r="E16" s="29" t="s">
        <v>384</v>
      </c>
      <c r="F16" s="29" t="s">
        <v>37</v>
      </c>
      <c r="G16" s="28">
        <v>-52.567180999999998</v>
      </c>
      <c r="H16" s="28">
        <v>-28.283823999999999</v>
      </c>
      <c r="I16" s="29" t="s">
        <v>3</v>
      </c>
      <c r="J16" s="28">
        <v>8</v>
      </c>
      <c r="K16" s="28">
        <v>85</v>
      </c>
      <c r="L16" s="29" t="s">
        <v>10</v>
      </c>
      <c r="M16" s="29" t="s">
        <v>385</v>
      </c>
      <c r="N16" s="28">
        <v>584</v>
      </c>
      <c r="O16" s="29" t="s">
        <v>6</v>
      </c>
      <c r="P16" s="29" t="s">
        <v>7</v>
      </c>
      <c r="Q16" s="29" t="s">
        <v>8</v>
      </c>
      <c r="R16" s="28">
        <v>30</v>
      </c>
      <c r="S16" s="28">
        <v>143.83000000000001</v>
      </c>
      <c r="T16" s="28">
        <v>127.08666700000001</v>
      </c>
      <c r="U16" s="28">
        <v>111.453333</v>
      </c>
      <c r="V16" s="28">
        <v>136.933334</v>
      </c>
      <c r="W16" s="28">
        <v>145.026668</v>
      </c>
      <c r="X16" s="28">
        <v>132.5</v>
      </c>
      <c r="Y16" s="28">
        <v>151.39000100000001</v>
      </c>
      <c r="Z16" s="28">
        <v>117.36666700000001</v>
      </c>
      <c r="AA16" s="28">
        <v>165.77333300000001</v>
      </c>
      <c r="AB16" s="28">
        <v>196.53999899999999</v>
      </c>
      <c r="AC16" s="28">
        <v>153.713335</v>
      </c>
      <c r="AD16" s="28">
        <v>141.04000099999999</v>
      </c>
      <c r="AE16" s="28">
        <v>1722.653337</v>
      </c>
      <c r="AF16" s="28">
        <v>382.37</v>
      </c>
      <c r="AG16" s="28">
        <v>414.46000199999997</v>
      </c>
      <c r="AH16" s="28">
        <v>434.53</v>
      </c>
      <c r="AI16" s="28">
        <v>491.29333400000002</v>
      </c>
      <c r="AM16" s="61">
        <f t="shared" si="10"/>
        <v>28.283823999999999</v>
      </c>
      <c r="AN16" s="61">
        <f t="shared" si="11"/>
        <v>52.567180999999998</v>
      </c>
      <c r="AO16" s="61">
        <f t="shared" si="12"/>
        <v>584</v>
      </c>
      <c r="AQ16" s="62">
        <f t="shared" si="13"/>
        <v>3.3422900511232845</v>
      </c>
      <c r="AR16" s="62">
        <f t="shared" si="14"/>
        <v>3.9620919896537772</v>
      </c>
      <c r="AS16" s="62">
        <f t="shared" si="15"/>
        <v>6.3699009828282271</v>
      </c>
      <c r="AU16" s="61">
        <f t="shared" si="16"/>
        <v>28.283823999999999</v>
      </c>
      <c r="AV16" s="61">
        <f t="shared" si="17"/>
        <v>52.567180999999998</v>
      </c>
      <c r="AW16" s="61">
        <v>591</v>
      </c>
      <c r="AX16" s="71">
        <f t="shared" si="18"/>
        <v>7</v>
      </c>
      <c r="AY16" s="72">
        <f t="shared" si="19"/>
        <v>1.1986301369863013E-2</v>
      </c>
      <c r="BA16" s="62">
        <f t="shared" si="20"/>
        <v>3.3422900511232845</v>
      </c>
      <c r="BB16" s="62">
        <f t="shared" si="21"/>
        <v>3.9620919896537772</v>
      </c>
      <c r="BC16" s="62">
        <f t="shared" si="22"/>
        <v>6.3818160174060985</v>
      </c>
    </row>
    <row r="17" spans="1:55" x14ac:dyDescent="0.25">
      <c r="A17" s="28">
        <v>143</v>
      </c>
      <c r="B17" s="29" t="s">
        <v>0</v>
      </c>
      <c r="C17" s="28">
        <v>142</v>
      </c>
      <c r="D17" s="28">
        <v>2852006</v>
      </c>
      <c r="E17" s="29" t="s">
        <v>386</v>
      </c>
      <c r="F17" s="29" t="s">
        <v>2</v>
      </c>
      <c r="G17" s="28">
        <v>-52.788848999999999</v>
      </c>
      <c r="H17" s="28">
        <v>-28.294377999999998</v>
      </c>
      <c r="I17" s="29" t="s">
        <v>255</v>
      </c>
      <c r="J17" s="28">
        <v>8</v>
      </c>
      <c r="K17" s="28">
        <v>85</v>
      </c>
      <c r="L17" s="29" t="s">
        <v>10</v>
      </c>
      <c r="M17" s="29" t="s">
        <v>90</v>
      </c>
      <c r="N17" s="28">
        <v>564</v>
      </c>
      <c r="O17" s="29" t="s">
        <v>6</v>
      </c>
      <c r="P17" s="29" t="s">
        <v>7</v>
      </c>
      <c r="Q17" s="29" t="s">
        <v>8</v>
      </c>
      <c r="R17" s="28">
        <v>30</v>
      </c>
      <c r="S17" s="28">
        <v>171.54333399999999</v>
      </c>
      <c r="T17" s="28">
        <v>141.930001</v>
      </c>
      <c r="U17" s="28">
        <v>137.33333400000001</v>
      </c>
      <c r="V17" s="28">
        <v>157.876665</v>
      </c>
      <c r="W17" s="28">
        <v>161.966668</v>
      </c>
      <c r="X17" s="28">
        <v>155.593333</v>
      </c>
      <c r="Y17" s="28">
        <v>174.46000100000001</v>
      </c>
      <c r="Z17" s="28">
        <v>140.57333399999999</v>
      </c>
      <c r="AA17" s="28">
        <v>183.48333299999999</v>
      </c>
      <c r="AB17" s="28">
        <v>225.45333400000001</v>
      </c>
      <c r="AC17" s="28">
        <v>178.569999</v>
      </c>
      <c r="AD17" s="28">
        <v>156.870001</v>
      </c>
      <c r="AE17" s="28">
        <v>1985.653337</v>
      </c>
      <c r="AF17" s="28">
        <v>450.806669</v>
      </c>
      <c r="AG17" s="28">
        <v>475.436667</v>
      </c>
      <c r="AH17" s="28">
        <v>498.51666799999998</v>
      </c>
      <c r="AI17" s="28">
        <v>560.89333399999998</v>
      </c>
      <c r="AM17" s="61">
        <f t="shared" si="10"/>
        <v>28.294377999999998</v>
      </c>
      <c r="AN17" s="61">
        <f t="shared" si="11"/>
        <v>52.788848999999999</v>
      </c>
      <c r="AO17" s="61">
        <f t="shared" si="12"/>
        <v>564</v>
      </c>
      <c r="AQ17" s="62">
        <f t="shared" si="13"/>
        <v>3.3426631276704115</v>
      </c>
      <c r="AR17" s="62">
        <f t="shared" si="14"/>
        <v>3.9662999752259771</v>
      </c>
      <c r="AS17" s="62">
        <f t="shared" si="15"/>
        <v>6.3350542514980592</v>
      </c>
      <c r="AU17" s="61">
        <f t="shared" si="16"/>
        <v>28.294377999999998</v>
      </c>
      <c r="AV17" s="61">
        <f t="shared" si="17"/>
        <v>52.788848999999999</v>
      </c>
      <c r="AW17" s="61">
        <v>568</v>
      </c>
      <c r="AX17" s="71">
        <f t="shared" si="18"/>
        <v>4</v>
      </c>
      <c r="AY17" s="72">
        <f t="shared" si="19"/>
        <v>7.0921985815602835E-3</v>
      </c>
      <c r="BA17" s="62">
        <f t="shared" si="20"/>
        <v>3.3426631276704115</v>
      </c>
      <c r="BB17" s="62">
        <f t="shared" si="21"/>
        <v>3.9662999752259771</v>
      </c>
      <c r="BC17" s="62">
        <f t="shared" si="22"/>
        <v>6.3421214187211516</v>
      </c>
    </row>
    <row r="18" spans="1:55" x14ac:dyDescent="0.25">
      <c r="AE18" s="58" t="s">
        <v>524</v>
      </c>
      <c r="AF18" s="58" t="s">
        <v>525</v>
      </c>
      <c r="AG18" s="58" t="s">
        <v>526</v>
      </c>
      <c r="AH18" s="58" t="s">
        <v>527</v>
      </c>
      <c r="AI18" s="58" t="s">
        <v>521</v>
      </c>
      <c r="AJ18" s="58" t="s">
        <v>522</v>
      </c>
      <c r="AK18" s="58" t="s">
        <v>523</v>
      </c>
      <c r="AL18" s="90" t="s">
        <v>579</v>
      </c>
    </row>
    <row r="19" spans="1:55" x14ac:dyDescent="0.25">
      <c r="R19" s="54" t="s">
        <v>541</v>
      </c>
      <c r="S19" s="63">
        <f>AVERAGE(S2:S17)</f>
        <v>144.9343945</v>
      </c>
      <c r="T19" s="63">
        <f t="shared" ref="T19:AD19" si="23">AVERAGE(T2:T17)</f>
        <v>136.45063668750001</v>
      </c>
      <c r="U19" s="63">
        <f t="shared" si="23"/>
        <v>119.5189941875</v>
      </c>
      <c r="V19" s="63">
        <f t="shared" si="23"/>
        <v>157.64988799999998</v>
      </c>
      <c r="W19" s="63">
        <f t="shared" si="23"/>
        <v>140.82079499999998</v>
      </c>
      <c r="X19" s="63">
        <f t="shared" si="23"/>
        <v>144.37220831249999</v>
      </c>
      <c r="Y19" s="63">
        <f t="shared" si="23"/>
        <v>162.1059305</v>
      </c>
      <c r="Z19" s="63">
        <f t="shared" si="23"/>
        <v>119.5390201875</v>
      </c>
      <c r="AA19" s="63">
        <f t="shared" si="23"/>
        <v>165.22017381250001</v>
      </c>
      <c r="AB19" s="63">
        <f t="shared" si="23"/>
        <v>185.63657162499999</v>
      </c>
      <c r="AC19" s="63">
        <f t="shared" si="23"/>
        <v>150.06421424999999</v>
      </c>
      <c r="AD19" s="63">
        <f t="shared" si="23"/>
        <v>125.2349395</v>
      </c>
      <c r="AE19" s="64">
        <f>MAX(S19:AD19)</f>
        <v>185.63657162499999</v>
      </c>
      <c r="AF19" s="64">
        <f>MIN(S19:AD19)</f>
        <v>119.5189941875</v>
      </c>
      <c r="AG19" s="64">
        <f>AE19-AF19</f>
        <v>66.117577437499989</v>
      </c>
      <c r="AH19" s="65">
        <f>AG19/AF19</f>
        <v>0.55319723770244844</v>
      </c>
      <c r="AI19" s="64">
        <f>AVERAGE(S19:AD19)</f>
        <v>145.96231388020831</v>
      </c>
      <c r="AJ19" s="63">
        <f>MEDIAN(S19:AD19)</f>
        <v>144.65330140624999</v>
      </c>
      <c r="AK19" s="63">
        <f>_xlfn.STDEV.S(S19:AD19)</f>
        <v>19.786379975330547</v>
      </c>
      <c r="AL19" s="91">
        <f>SUM(S19:AD19)</f>
        <v>1751.5477665624999</v>
      </c>
    </row>
    <row r="20" spans="1:55" x14ac:dyDescent="0.25">
      <c r="R20" s="54" t="s">
        <v>542</v>
      </c>
      <c r="S20" s="63">
        <f>MAX(S2:S17)</f>
        <v>171.54333399999999</v>
      </c>
      <c r="T20" s="63">
        <f t="shared" ref="T20:AD20" si="24">MAX(T2:T17)</f>
        <v>151.056667</v>
      </c>
      <c r="U20" s="63">
        <f t="shared" si="24"/>
        <v>137.33333400000001</v>
      </c>
      <c r="V20" s="63">
        <f t="shared" si="24"/>
        <v>173.530001</v>
      </c>
      <c r="W20" s="63">
        <f t="shared" si="24"/>
        <v>161.966668</v>
      </c>
      <c r="X20" s="63">
        <f t="shared" si="24"/>
        <v>163.26896600000001</v>
      </c>
      <c r="Y20" s="63">
        <f t="shared" si="24"/>
        <v>188.80333400000001</v>
      </c>
      <c r="Z20" s="63">
        <f t="shared" si="24"/>
        <v>140.57333399999999</v>
      </c>
      <c r="AA20" s="63">
        <f t="shared" si="24"/>
        <v>183.48333299999999</v>
      </c>
      <c r="AB20" s="63">
        <f t="shared" si="24"/>
        <v>225.45333400000001</v>
      </c>
      <c r="AC20" s="63">
        <f t="shared" si="24"/>
        <v>178.569999</v>
      </c>
      <c r="AD20" s="63">
        <f t="shared" si="24"/>
        <v>156.870001</v>
      </c>
      <c r="AE20" s="64">
        <f>MAX(S20:AD20)</f>
        <v>225.45333400000001</v>
      </c>
      <c r="AF20" s="64">
        <f>MIN(S20:AD20)</f>
        <v>137.33333400000001</v>
      </c>
      <c r="AG20" s="64">
        <f>AE20-AF20</f>
        <v>88.12</v>
      </c>
      <c r="AH20" s="65">
        <f>AG20/AF20</f>
        <v>0.64165048232208499</v>
      </c>
      <c r="AI20" s="64">
        <f>AVERAGE(S20:AD20)</f>
        <v>169.37102541666667</v>
      </c>
      <c r="AJ20" s="63">
        <f>MEDIAN(S20:AD20)</f>
        <v>167.40615</v>
      </c>
      <c r="AK20" s="63">
        <f>_xlfn.STDEV.S(S20:AD20)</f>
        <v>23.871066494644598</v>
      </c>
      <c r="AL20" s="63"/>
    </row>
    <row r="21" spans="1:55" x14ac:dyDescent="0.25">
      <c r="R21" s="54" t="s">
        <v>543</v>
      </c>
      <c r="S21" s="63">
        <f>MIN(S2:S17)</f>
        <v>122.185714</v>
      </c>
      <c r="T21" s="63">
        <f t="shared" ref="T21:AD21" si="25">MIN(T2:T17)</f>
        <v>118.71333300000001</v>
      </c>
      <c r="U21" s="63">
        <f t="shared" si="25"/>
        <v>100.80000099999999</v>
      </c>
      <c r="V21" s="63">
        <f t="shared" si="25"/>
        <v>136.933334</v>
      </c>
      <c r="W21" s="63">
        <f t="shared" si="25"/>
        <v>119.02000099999999</v>
      </c>
      <c r="X21" s="63">
        <f t="shared" si="25"/>
        <v>126.21154</v>
      </c>
      <c r="Y21" s="63">
        <f t="shared" si="25"/>
        <v>138.69666699999999</v>
      </c>
      <c r="Z21" s="63">
        <f t="shared" si="25"/>
        <v>91.738461999999998</v>
      </c>
      <c r="AA21" s="63">
        <f t="shared" si="25"/>
        <v>145.99333200000001</v>
      </c>
      <c r="AB21" s="63">
        <f t="shared" si="25"/>
        <v>141.83077</v>
      </c>
      <c r="AC21" s="63">
        <f t="shared" si="25"/>
        <v>115.33076800000001</v>
      </c>
      <c r="AD21" s="63">
        <f t="shared" si="25"/>
        <v>99.243334000000004</v>
      </c>
      <c r="AE21" s="64">
        <f>MAX(S21:AD21)</f>
        <v>145.99333200000001</v>
      </c>
      <c r="AF21" s="64">
        <f>MIN(S21:AD21)</f>
        <v>91.738461999999998</v>
      </c>
      <c r="AG21" s="64">
        <f>AE21-AF21</f>
        <v>54.254870000000011</v>
      </c>
      <c r="AH21" s="65">
        <f>AG21/AF21</f>
        <v>0.59140810535934218</v>
      </c>
      <c r="AI21" s="64">
        <f>AVERAGE(S21:AD21)</f>
        <v>121.39143800000001</v>
      </c>
      <c r="AJ21" s="63">
        <f>MEDIAN(S21:AD21)</f>
        <v>120.6028575</v>
      </c>
      <c r="AK21" s="63">
        <f>_xlfn.STDEV.S(S21:AD21)</f>
        <v>17.661662836176443</v>
      </c>
      <c r="AL21" s="63"/>
    </row>
    <row r="22" spans="1:55" x14ac:dyDescent="0.25">
      <c r="R22" s="54" t="s">
        <v>540</v>
      </c>
      <c r="S22" s="66">
        <f>$AI$19</f>
        <v>145.96231388020831</v>
      </c>
      <c r="T22" s="66">
        <f t="shared" ref="T22:AD22" si="26">$AI$19</f>
        <v>145.96231388020831</v>
      </c>
      <c r="U22" s="66">
        <f t="shared" si="26"/>
        <v>145.96231388020831</v>
      </c>
      <c r="V22" s="66">
        <f t="shared" si="26"/>
        <v>145.96231388020831</v>
      </c>
      <c r="W22" s="66">
        <f t="shared" si="26"/>
        <v>145.96231388020831</v>
      </c>
      <c r="X22" s="66">
        <f t="shared" si="26"/>
        <v>145.96231388020831</v>
      </c>
      <c r="Y22" s="66">
        <f t="shared" si="26"/>
        <v>145.96231388020831</v>
      </c>
      <c r="Z22" s="66">
        <f t="shared" si="26"/>
        <v>145.96231388020831</v>
      </c>
      <c r="AA22" s="66">
        <f t="shared" si="26"/>
        <v>145.96231388020831</v>
      </c>
      <c r="AB22" s="66">
        <f t="shared" si="26"/>
        <v>145.96231388020831</v>
      </c>
      <c r="AC22" s="66">
        <f t="shared" si="26"/>
        <v>145.96231388020831</v>
      </c>
      <c r="AD22" s="66">
        <f t="shared" si="26"/>
        <v>145.96231388020831</v>
      </c>
      <c r="AE22" s="64"/>
      <c r="AF22" s="64"/>
      <c r="AG22" s="64"/>
      <c r="AH22" s="65"/>
      <c r="AI22" s="64"/>
      <c r="AJ22" s="63"/>
      <c r="AK22" s="63"/>
      <c r="AL22" s="63"/>
    </row>
    <row r="23" spans="1:55" x14ac:dyDescent="0.25">
      <c r="R23" s="54" t="s">
        <v>544</v>
      </c>
      <c r="S23" s="66">
        <f>AVERAGE($S$19:$S$19,$AA$19:$AD$19)</f>
        <v>154.2180587375</v>
      </c>
      <c r="T23" s="66"/>
      <c r="U23" s="66"/>
      <c r="V23" s="66"/>
      <c r="W23" s="66"/>
      <c r="X23" s="66"/>
      <c r="Y23" s="66"/>
      <c r="Z23" s="66"/>
      <c r="AA23" s="66">
        <f t="shared" ref="AA23:AD23" si="27">AVERAGE($S$19:$S$19,$AA$19:$AD$19)</f>
        <v>154.2180587375</v>
      </c>
      <c r="AB23" s="66">
        <f t="shared" si="27"/>
        <v>154.2180587375</v>
      </c>
      <c r="AC23" s="66">
        <f t="shared" si="27"/>
        <v>154.2180587375</v>
      </c>
      <c r="AD23" s="66">
        <f t="shared" si="27"/>
        <v>154.2180587375</v>
      </c>
      <c r="AE23" s="64"/>
      <c r="AF23" s="64"/>
      <c r="AG23" s="64"/>
      <c r="AH23" s="65"/>
      <c r="AI23" s="64"/>
      <c r="AJ23" s="63"/>
      <c r="AK23" s="63"/>
      <c r="AL23" s="63"/>
    </row>
    <row r="24" spans="1:55" x14ac:dyDescent="0.25">
      <c r="R24" s="54" t="s">
        <v>545</v>
      </c>
      <c r="S24" s="66"/>
      <c r="T24" s="66">
        <f>AVERAGE($T$19:$Z$19)</f>
        <v>140.06535326785712</v>
      </c>
      <c r="U24" s="66">
        <f>AVERAGE($T$19:$Z$19)</f>
        <v>140.06535326785712</v>
      </c>
      <c r="V24" s="66">
        <f t="shared" ref="V24:Z24" si="28">AVERAGE($T$19:$Z$19)</f>
        <v>140.06535326785712</v>
      </c>
      <c r="W24" s="66">
        <f t="shared" si="28"/>
        <v>140.06535326785712</v>
      </c>
      <c r="X24" s="66">
        <f t="shared" si="28"/>
        <v>140.06535326785712</v>
      </c>
      <c r="Y24" s="66">
        <f t="shared" si="28"/>
        <v>140.06535326785712</v>
      </c>
      <c r="Z24" s="66">
        <f t="shared" si="28"/>
        <v>140.06535326785712</v>
      </c>
      <c r="AA24" s="66"/>
      <c r="AB24" s="66"/>
      <c r="AC24" s="66"/>
      <c r="AD24" s="66"/>
      <c r="AE24" s="64"/>
      <c r="AF24" s="64"/>
      <c r="AG24" s="64"/>
      <c r="AH24" s="65"/>
      <c r="AI24" s="64"/>
      <c r="AJ24" s="63"/>
      <c r="AK24" s="63"/>
      <c r="AL24" s="63"/>
    </row>
    <row r="25" spans="1:55" x14ac:dyDescent="0.25">
      <c r="R25" s="55" t="s">
        <v>522</v>
      </c>
      <c r="S25" s="64">
        <f>MEDIAN(S2:S17)</f>
        <v>146.41402299999999</v>
      </c>
      <c r="T25" s="64">
        <f t="shared" ref="T25:AD25" si="29">MEDIAN(T2:T17)</f>
        <v>137.90733399999999</v>
      </c>
      <c r="U25" s="64">
        <f t="shared" si="29"/>
        <v>118.5313795</v>
      </c>
      <c r="V25" s="64">
        <f t="shared" si="29"/>
        <v>160.75833249999999</v>
      </c>
      <c r="W25" s="64">
        <f t="shared" si="29"/>
        <v>141.13800049999998</v>
      </c>
      <c r="X25" s="64">
        <f t="shared" si="29"/>
        <v>145.3488505</v>
      </c>
      <c r="Y25" s="64">
        <f t="shared" si="29"/>
        <v>161.86928599999999</v>
      </c>
      <c r="Z25" s="64">
        <f t="shared" si="29"/>
        <v>121.3233905</v>
      </c>
      <c r="AA25" s="64">
        <f t="shared" si="29"/>
        <v>166.34833449999999</v>
      </c>
      <c r="AB25" s="64">
        <f t="shared" si="29"/>
        <v>187.92477149999999</v>
      </c>
      <c r="AC25" s="64">
        <f t="shared" si="29"/>
        <v>151.67166600000002</v>
      </c>
      <c r="AD25" s="64">
        <f t="shared" si="29"/>
        <v>125.533334</v>
      </c>
      <c r="AE25" s="64">
        <f>MAX(S25:AD25)</f>
        <v>187.92477149999999</v>
      </c>
      <c r="AF25" s="64">
        <f>MIN(S25:AD25)</f>
        <v>118.5313795</v>
      </c>
      <c r="AG25" s="64">
        <f>AE25-AF25</f>
        <v>69.393391999999992</v>
      </c>
      <c r="AH25" s="65">
        <f>AG25/AF25</f>
        <v>0.58544321590385262</v>
      </c>
      <c r="AI25" s="64">
        <f>AVERAGE(S25:AD25)</f>
        <v>147.06405854166664</v>
      </c>
      <c r="AJ25" s="63">
        <f>MEDIAN(S25:AD25)</f>
        <v>145.88143674999998</v>
      </c>
      <c r="AK25" s="63">
        <f>_xlfn.STDEV.S(S25:AD25)</f>
        <v>20.297862013301692</v>
      </c>
      <c r="AL25" s="63"/>
    </row>
    <row r="26" spans="1:55" x14ac:dyDescent="0.25">
      <c r="R26" s="54" t="s">
        <v>523</v>
      </c>
      <c r="S26" s="63">
        <f>_xlfn.STDEV.S(S2:S17)</f>
        <v>14.20806109807865</v>
      </c>
      <c r="T26" s="63">
        <f t="shared" ref="T26:AD26" si="30">_xlfn.STDEV.S(T2:T17)</f>
        <v>8.7085786708271726</v>
      </c>
      <c r="U26" s="63">
        <f t="shared" si="30"/>
        <v>10.438186428421137</v>
      </c>
      <c r="V26" s="63">
        <f t="shared" si="30"/>
        <v>10.231527619395555</v>
      </c>
      <c r="W26" s="63">
        <f t="shared" si="30"/>
        <v>11.130005709215901</v>
      </c>
      <c r="X26" s="63">
        <f t="shared" si="30"/>
        <v>11.300387920213851</v>
      </c>
      <c r="Y26" s="63">
        <f t="shared" si="30"/>
        <v>13.015336562688477</v>
      </c>
      <c r="Z26" s="63">
        <f t="shared" si="30"/>
        <v>12.628750706134699</v>
      </c>
      <c r="AA26" s="63">
        <f t="shared" si="30"/>
        <v>9.1636882165863902</v>
      </c>
      <c r="AB26" s="63">
        <f t="shared" si="30"/>
        <v>21.31971454567617</v>
      </c>
      <c r="AC26" s="63">
        <f t="shared" si="30"/>
        <v>15.158296194127479</v>
      </c>
      <c r="AD26" s="63">
        <f t="shared" si="30"/>
        <v>15.768342658068445</v>
      </c>
      <c r="AE26" s="64"/>
      <c r="AF26" s="64"/>
      <c r="AG26" s="64"/>
      <c r="AH26" s="65"/>
      <c r="AI26" s="64"/>
      <c r="AJ26" s="63"/>
      <c r="AK26" s="63"/>
      <c r="AL26" s="63"/>
    </row>
    <row r="27" spans="1:55" x14ac:dyDescent="0.25">
      <c r="R27" s="54" t="s">
        <v>526</v>
      </c>
      <c r="S27" s="63">
        <f>S20-S21</f>
        <v>49.357619999999983</v>
      </c>
      <c r="T27" s="63">
        <f>T20-T21</f>
        <v>32.343333999999999</v>
      </c>
      <c r="U27" s="63">
        <f t="shared" ref="U27:AD27" si="31">U20-U21</f>
        <v>36.533333000000013</v>
      </c>
      <c r="V27" s="63">
        <f t="shared" si="31"/>
        <v>36.596666999999997</v>
      </c>
      <c r="W27" s="63">
        <f t="shared" si="31"/>
        <v>42.946667000000005</v>
      </c>
      <c r="X27" s="63">
        <f t="shared" si="31"/>
        <v>37.057426000000007</v>
      </c>
      <c r="Y27" s="63">
        <f t="shared" si="31"/>
        <v>50.106667000000016</v>
      </c>
      <c r="Z27" s="63">
        <f t="shared" si="31"/>
        <v>48.83487199999999</v>
      </c>
      <c r="AA27" s="63">
        <f t="shared" si="31"/>
        <v>37.490000999999978</v>
      </c>
      <c r="AB27" s="63">
        <f>AB20-AB21</f>
        <v>83.622564000000011</v>
      </c>
      <c r="AC27" s="63">
        <f t="shared" si="31"/>
        <v>63.23923099999999</v>
      </c>
      <c r="AD27" s="63">
        <f t="shared" si="31"/>
        <v>57.626666999999998</v>
      </c>
      <c r="AE27" s="64">
        <f>MAX(S27:AD27)</f>
        <v>83.622564000000011</v>
      </c>
      <c r="AF27" s="64">
        <f>MIN(S27:AD27)</f>
        <v>32.343333999999999</v>
      </c>
      <c r="AG27" s="64">
        <f>AE27-AF27</f>
        <v>51.279230000000013</v>
      </c>
      <c r="AH27" s="65">
        <f>AG27/AF27</f>
        <v>1.5854651842633172</v>
      </c>
      <c r="AI27" s="64">
        <f>AVERAGE(S27:AD27)</f>
        <v>47.979587416666675</v>
      </c>
      <c r="AJ27" s="63">
        <f>MEDIAN(S27:AD27)</f>
        <v>45.890769499999998</v>
      </c>
      <c r="AK27" s="63">
        <f>_xlfn.STDEV.S(S27:AD27)</f>
        <v>14.657405695629555</v>
      </c>
      <c r="AL27" s="63"/>
    </row>
    <row r="28" spans="1:55" x14ac:dyDescent="0.25">
      <c r="R28" s="54" t="s">
        <v>527</v>
      </c>
      <c r="S28" s="67">
        <f>S27/S21</f>
        <v>0.40395573577447835</v>
      </c>
      <c r="T28" s="67">
        <f t="shared" ref="T28:AD28" si="32">T27/T21</f>
        <v>0.27244904327637737</v>
      </c>
      <c r="U28" s="67">
        <f t="shared" si="32"/>
        <v>0.36243385553141033</v>
      </c>
      <c r="V28" s="67">
        <f t="shared" si="32"/>
        <v>0.26725900794907975</v>
      </c>
      <c r="W28" s="67">
        <f t="shared" si="32"/>
        <v>0.36083571365454792</v>
      </c>
      <c r="X28" s="67">
        <f t="shared" si="32"/>
        <v>0.29361361092654448</v>
      </c>
      <c r="Y28" s="67">
        <f t="shared" si="32"/>
        <v>0.36126799644002994</v>
      </c>
      <c r="Z28" s="67">
        <f t="shared" si="32"/>
        <v>0.53232712796078918</v>
      </c>
      <c r="AA28" s="67">
        <f t="shared" si="32"/>
        <v>0.25679255679978574</v>
      </c>
      <c r="AB28" s="67">
        <f t="shared" si="32"/>
        <v>0.58959395059337272</v>
      </c>
      <c r="AC28" s="67">
        <f t="shared" si="32"/>
        <v>0.54832922815531748</v>
      </c>
      <c r="AD28" s="67">
        <f t="shared" si="32"/>
        <v>0.58066032928720424</v>
      </c>
      <c r="AE28" s="64"/>
      <c r="AF28" s="64"/>
      <c r="AG28" s="64"/>
      <c r="AH28" s="65"/>
      <c r="AI28" s="64"/>
      <c r="AJ28" s="63"/>
      <c r="AK28" s="63"/>
      <c r="AL28" s="63"/>
    </row>
    <row r="35" spans="1:1" x14ac:dyDescent="0.25">
      <c r="A35" t="s">
        <v>595</v>
      </c>
    </row>
    <row r="58" spans="1:1" x14ac:dyDescent="0.25">
      <c r="A58" t="s">
        <v>596</v>
      </c>
    </row>
    <row r="79" spans="1:1" x14ac:dyDescent="0.25">
      <c r="A79" s="68" t="s">
        <v>597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8"/>
  <sheetViews>
    <sheetView topLeftCell="A22" zoomScale="80" zoomScaleNormal="80" workbookViewId="0">
      <selection activeCell="I40" sqref="I40"/>
    </sheetView>
  </sheetViews>
  <sheetFormatPr defaultRowHeight="15" x14ac:dyDescent="0.25"/>
  <cols>
    <col min="3" max="3" width="15.140625" customWidth="1"/>
    <col min="5" max="5" width="37.85546875" customWidth="1"/>
    <col min="6" max="6" width="14.28515625" customWidth="1"/>
    <col min="7" max="7" width="13.7109375" customWidth="1"/>
    <col min="8" max="8" width="15.28515625" customWidth="1"/>
    <col min="9" max="9" width="38.42578125" customWidth="1"/>
    <col min="13" max="13" width="24.7109375" customWidth="1"/>
    <col min="14" max="14" width="11.5703125" customWidth="1"/>
    <col min="15" max="15" width="20.140625" customWidth="1"/>
    <col min="16" max="16" width="34.42578125" customWidth="1"/>
    <col min="17" max="17" width="33.7109375" customWidth="1"/>
    <col min="18" max="18" width="35.42578125" customWidth="1"/>
    <col min="41" max="41" width="15.28515625" customWidth="1"/>
    <col min="50" max="50" width="16.42578125" customWidth="1"/>
    <col min="51" max="51" width="15.5703125" customWidth="1"/>
    <col min="52" max="52" width="11.85546875" customWidth="1"/>
  </cols>
  <sheetData>
    <row r="1" spans="1:55" x14ac:dyDescent="0.25">
      <c r="A1" s="44" t="s">
        <v>493</v>
      </c>
      <c r="B1" s="44" t="s">
        <v>495</v>
      </c>
      <c r="C1" s="45" t="s">
        <v>494</v>
      </c>
      <c r="D1" s="45" t="s">
        <v>492</v>
      </c>
      <c r="E1" s="46" t="s">
        <v>485</v>
      </c>
      <c r="F1" s="46" t="s">
        <v>486</v>
      </c>
      <c r="G1" s="47" t="s">
        <v>496</v>
      </c>
      <c r="H1" s="47" t="s">
        <v>497</v>
      </c>
      <c r="I1" s="46" t="s">
        <v>487</v>
      </c>
      <c r="J1" s="47" t="s">
        <v>498</v>
      </c>
      <c r="K1" s="47" t="s">
        <v>499</v>
      </c>
      <c r="L1" s="46" t="s">
        <v>488</v>
      </c>
      <c r="M1" s="46" t="s">
        <v>500</v>
      </c>
      <c r="N1" s="47" t="s">
        <v>501</v>
      </c>
      <c r="O1" s="46" t="s">
        <v>489</v>
      </c>
      <c r="P1" s="46" t="s">
        <v>490</v>
      </c>
      <c r="Q1" s="46" t="s">
        <v>491</v>
      </c>
      <c r="R1" s="47" t="s">
        <v>502</v>
      </c>
      <c r="S1" s="47" t="s">
        <v>503</v>
      </c>
      <c r="T1" s="47" t="s">
        <v>504</v>
      </c>
      <c r="U1" s="47" t="s">
        <v>505</v>
      </c>
      <c r="V1" s="47" t="s">
        <v>506</v>
      </c>
      <c r="W1" s="47" t="s">
        <v>507</v>
      </c>
      <c r="X1" s="47" t="s">
        <v>508</v>
      </c>
      <c r="Y1" s="47" t="s">
        <v>509</v>
      </c>
      <c r="Z1" s="47" t="s">
        <v>510</v>
      </c>
      <c r="AA1" s="47" t="s">
        <v>511</v>
      </c>
      <c r="AB1" s="47" t="s">
        <v>512</v>
      </c>
      <c r="AC1" s="47" t="s">
        <v>513</v>
      </c>
      <c r="AD1" s="47" t="s">
        <v>514</v>
      </c>
      <c r="AE1" s="47" t="s">
        <v>515</v>
      </c>
      <c r="AF1" s="47" t="s">
        <v>516</v>
      </c>
      <c r="AG1" s="47" t="s">
        <v>517</v>
      </c>
      <c r="AH1" s="47" t="s">
        <v>518</v>
      </c>
      <c r="AI1" s="47" t="s">
        <v>519</v>
      </c>
      <c r="AM1" s="1" t="s">
        <v>548</v>
      </c>
      <c r="AN1" s="1" t="s">
        <v>549</v>
      </c>
      <c r="AO1" s="1" t="s">
        <v>550</v>
      </c>
      <c r="AQ1" s="1" t="s">
        <v>551</v>
      </c>
      <c r="AR1" s="1" t="s">
        <v>552</v>
      </c>
      <c r="AS1" s="1" t="s">
        <v>553</v>
      </c>
      <c r="AU1" s="1" t="s">
        <v>548</v>
      </c>
      <c r="AV1" s="1" t="s">
        <v>549</v>
      </c>
      <c r="AW1" s="1" t="s">
        <v>554</v>
      </c>
      <c r="AX1" s="70" t="s">
        <v>557</v>
      </c>
      <c r="AY1" s="70" t="s">
        <v>556</v>
      </c>
      <c r="BA1" s="1" t="s">
        <v>551</v>
      </c>
      <c r="BB1" s="1" t="s">
        <v>552</v>
      </c>
      <c r="BC1" s="1" t="s">
        <v>554</v>
      </c>
    </row>
    <row r="2" spans="1:55" x14ac:dyDescent="0.25">
      <c r="A2" s="30">
        <v>184</v>
      </c>
      <c r="B2" s="31" t="s">
        <v>0</v>
      </c>
      <c r="C2" s="30">
        <v>183</v>
      </c>
      <c r="D2" s="30">
        <v>2951010</v>
      </c>
      <c r="E2" s="31" t="s">
        <v>387</v>
      </c>
      <c r="F2" s="31" t="s">
        <v>2</v>
      </c>
      <c r="G2" s="30">
        <v>-51.854680000000002</v>
      </c>
      <c r="H2" s="30">
        <v>-29.234662</v>
      </c>
      <c r="I2" s="31" t="s">
        <v>255</v>
      </c>
      <c r="J2" s="30">
        <v>8</v>
      </c>
      <c r="K2" s="30">
        <v>86</v>
      </c>
      <c r="L2" s="31" t="s">
        <v>10</v>
      </c>
      <c r="M2" s="31" t="s">
        <v>388</v>
      </c>
      <c r="N2" s="30">
        <v>44</v>
      </c>
      <c r="O2" s="31" t="s">
        <v>6</v>
      </c>
      <c r="P2" s="31" t="s">
        <v>7</v>
      </c>
      <c r="Q2" s="31" t="s">
        <v>8</v>
      </c>
      <c r="R2" s="30">
        <v>30</v>
      </c>
      <c r="S2" s="30">
        <v>111.85862</v>
      </c>
      <c r="T2" s="30">
        <v>107.37931</v>
      </c>
      <c r="U2" s="30">
        <v>83.196551999999997</v>
      </c>
      <c r="V2" s="30">
        <v>113.744827</v>
      </c>
      <c r="W2" s="30">
        <v>106.1</v>
      </c>
      <c r="X2" s="30">
        <v>137.246667</v>
      </c>
      <c r="Y2" s="30">
        <v>143.92000100000001</v>
      </c>
      <c r="Z2" s="30">
        <v>120.680001</v>
      </c>
      <c r="AA2" s="30">
        <v>128.593333</v>
      </c>
      <c r="AB2" s="30">
        <v>151.44999999999999</v>
      </c>
      <c r="AC2" s="30">
        <v>131.655171</v>
      </c>
      <c r="AD2" s="30">
        <v>102.609999</v>
      </c>
      <c r="AE2" s="30">
        <v>1438.4344819999999</v>
      </c>
      <c r="AF2" s="30">
        <v>302.434482</v>
      </c>
      <c r="AG2" s="30">
        <v>357.09149500000001</v>
      </c>
      <c r="AH2" s="30">
        <v>393.19333399999999</v>
      </c>
      <c r="AI2" s="30">
        <v>385.715171</v>
      </c>
      <c r="AM2" s="61">
        <f t="shared" ref="AM2:AM7" si="0">ABS(H2)</f>
        <v>29.234662</v>
      </c>
      <c r="AN2" s="61">
        <f t="shared" ref="AN2:AN7" si="1">ABS(G2)</f>
        <v>51.854680000000002</v>
      </c>
      <c r="AO2" s="61">
        <f t="shared" ref="AO2:AO7" si="2">N2</f>
        <v>44</v>
      </c>
      <c r="AQ2" s="62">
        <f t="shared" ref="AQ2:AQ7" si="3">LN(AM2)</f>
        <v>3.3753550600762772</v>
      </c>
      <c r="AR2" s="62">
        <f t="shared" ref="AR2:AS7" si="4">LN(AN2)</f>
        <v>3.9484451909687563</v>
      </c>
      <c r="AS2" s="62">
        <f t="shared" si="4"/>
        <v>3.784189633918261</v>
      </c>
      <c r="AU2" s="61">
        <f>AM2</f>
        <v>29.234662</v>
      </c>
      <c r="AV2" s="61">
        <f>AN2</f>
        <v>51.854680000000002</v>
      </c>
      <c r="AW2" s="61">
        <v>44</v>
      </c>
      <c r="AX2" s="71">
        <f t="shared" ref="AX2:AX7" si="5">ABS(AO2-AW2)</f>
        <v>0</v>
      </c>
      <c r="AY2" s="72">
        <f t="shared" ref="AY2:AY7" si="6">ABS((AX2/AO2))</f>
        <v>0</v>
      </c>
      <c r="BA2" s="62">
        <f t="shared" ref="BA2:BA7" si="7">LN(AU2)</f>
        <v>3.3753550600762772</v>
      </c>
      <c r="BB2" s="62">
        <f t="shared" ref="BB2:BC7" si="8">LN(AV2)</f>
        <v>3.9484451909687563</v>
      </c>
      <c r="BC2" s="62">
        <f t="shared" si="8"/>
        <v>3.784189633918261</v>
      </c>
    </row>
    <row r="3" spans="1:55" x14ac:dyDescent="0.25">
      <c r="A3" s="30">
        <v>135</v>
      </c>
      <c r="B3" s="31" t="s">
        <v>0</v>
      </c>
      <c r="C3" s="30">
        <v>134</v>
      </c>
      <c r="D3" s="30">
        <v>2851010</v>
      </c>
      <c r="E3" s="31" t="s">
        <v>389</v>
      </c>
      <c r="F3" s="31" t="s">
        <v>37</v>
      </c>
      <c r="G3" s="30">
        <v>-51.133837999999997</v>
      </c>
      <c r="H3" s="30">
        <v>-28.667162999999999</v>
      </c>
      <c r="I3" s="31" t="s">
        <v>255</v>
      </c>
      <c r="J3" s="30">
        <v>8</v>
      </c>
      <c r="K3" s="30">
        <v>86</v>
      </c>
      <c r="L3" s="31" t="s">
        <v>10</v>
      </c>
      <c r="M3" s="31" t="s">
        <v>13</v>
      </c>
      <c r="N3" s="30">
        <v>787</v>
      </c>
      <c r="O3" s="31" t="s">
        <v>6</v>
      </c>
      <c r="P3" s="31" t="s">
        <v>7</v>
      </c>
      <c r="Q3" s="31" t="s">
        <v>8</v>
      </c>
      <c r="R3" s="30">
        <v>30</v>
      </c>
      <c r="S3" s="30">
        <v>158.76333199999999</v>
      </c>
      <c r="T3" s="30">
        <v>166.70666600000001</v>
      </c>
      <c r="U3" s="30">
        <v>103.69</v>
      </c>
      <c r="V3" s="30">
        <v>128.13666699999999</v>
      </c>
      <c r="W3" s="30">
        <v>123.82333300000001</v>
      </c>
      <c r="X3" s="30">
        <v>139.11666700000001</v>
      </c>
      <c r="Y3" s="30">
        <v>165.76666599999999</v>
      </c>
      <c r="Z3" s="30">
        <v>130.39333300000001</v>
      </c>
      <c r="AA3" s="30">
        <v>170.943333</v>
      </c>
      <c r="AB3" s="30">
        <v>169.64000100000001</v>
      </c>
      <c r="AC3" s="30">
        <v>140.94999999999999</v>
      </c>
      <c r="AD3" s="30">
        <v>142.98333299999999</v>
      </c>
      <c r="AE3" s="30">
        <v>1740.913331</v>
      </c>
      <c r="AF3" s="30">
        <v>429.15999799999997</v>
      </c>
      <c r="AG3" s="30">
        <v>391.07666599999999</v>
      </c>
      <c r="AH3" s="30">
        <v>467.10333300000002</v>
      </c>
      <c r="AI3" s="30">
        <v>453.57333399999999</v>
      </c>
      <c r="AM3" s="61">
        <f t="shared" si="0"/>
        <v>28.667162999999999</v>
      </c>
      <c r="AN3" s="61">
        <f t="shared" si="1"/>
        <v>51.133837999999997</v>
      </c>
      <c r="AO3" s="61">
        <f t="shared" si="2"/>
        <v>787</v>
      </c>
      <c r="AQ3" s="62">
        <f t="shared" si="3"/>
        <v>3.3557523213890015</v>
      </c>
      <c r="AR3" s="62">
        <f t="shared" si="4"/>
        <v>3.9344464698382451</v>
      </c>
      <c r="AS3" s="62">
        <f t="shared" si="4"/>
        <v>6.6682282484174031</v>
      </c>
      <c r="AU3" s="61">
        <f t="shared" ref="AU3:AV7" si="9">AM3</f>
        <v>28.667162999999999</v>
      </c>
      <c r="AV3" s="61">
        <f t="shared" si="9"/>
        <v>51.133837999999997</v>
      </c>
      <c r="AW3" s="61">
        <v>787</v>
      </c>
      <c r="AX3" s="71">
        <f t="shared" si="5"/>
        <v>0</v>
      </c>
      <c r="AY3" s="72">
        <f t="shared" si="6"/>
        <v>0</v>
      </c>
      <c r="BA3" s="62">
        <f t="shared" si="7"/>
        <v>3.3557523213890015</v>
      </c>
      <c r="BB3" s="62">
        <f t="shared" si="8"/>
        <v>3.9344464698382451</v>
      </c>
      <c r="BC3" s="62">
        <f t="shared" si="8"/>
        <v>6.6682282484174031</v>
      </c>
    </row>
    <row r="4" spans="1:55" x14ac:dyDescent="0.25">
      <c r="A4" s="30">
        <v>137</v>
      </c>
      <c r="B4" s="31" t="s">
        <v>0</v>
      </c>
      <c r="C4" s="30">
        <v>136</v>
      </c>
      <c r="D4" s="30">
        <v>2851021</v>
      </c>
      <c r="E4" s="31" t="s">
        <v>390</v>
      </c>
      <c r="F4" s="31" t="s">
        <v>2</v>
      </c>
      <c r="G4" s="30">
        <v>-51.446064</v>
      </c>
      <c r="H4" s="30">
        <v>-28.867996000000002</v>
      </c>
      <c r="I4" s="31" t="s">
        <v>255</v>
      </c>
      <c r="J4" s="30">
        <v>8</v>
      </c>
      <c r="K4" s="30">
        <v>86</v>
      </c>
      <c r="L4" s="31" t="s">
        <v>10</v>
      </c>
      <c r="M4" s="31" t="s">
        <v>391</v>
      </c>
      <c r="N4" s="30">
        <v>315</v>
      </c>
      <c r="O4" s="31" t="s">
        <v>6</v>
      </c>
      <c r="P4" s="31" t="s">
        <v>7</v>
      </c>
      <c r="Q4" s="31" t="s">
        <v>8</v>
      </c>
      <c r="R4" s="30">
        <v>30</v>
      </c>
      <c r="S4" s="30">
        <v>133.45000099999999</v>
      </c>
      <c r="T4" s="30">
        <v>131.283333</v>
      </c>
      <c r="U4" s="30">
        <v>109.80333400000001</v>
      </c>
      <c r="V4" s="30">
        <v>123.7</v>
      </c>
      <c r="W4" s="30">
        <v>106.396666</v>
      </c>
      <c r="X4" s="30">
        <v>116.69666700000001</v>
      </c>
      <c r="Y4" s="30">
        <v>163.29666599999999</v>
      </c>
      <c r="Z4" s="30">
        <v>117.123333</v>
      </c>
      <c r="AA4" s="30">
        <v>148.46</v>
      </c>
      <c r="AB4" s="30">
        <v>155.45666600000001</v>
      </c>
      <c r="AC4" s="30">
        <v>123.14</v>
      </c>
      <c r="AD4" s="30">
        <v>139.05666600000001</v>
      </c>
      <c r="AE4" s="30">
        <v>1567.863333</v>
      </c>
      <c r="AF4" s="30">
        <v>374.53666800000002</v>
      </c>
      <c r="AG4" s="30">
        <v>346.79333300000002</v>
      </c>
      <c r="AH4" s="30">
        <v>428.88</v>
      </c>
      <c r="AI4" s="30">
        <v>417.65333199999998</v>
      </c>
      <c r="AM4" s="61">
        <f t="shared" si="0"/>
        <v>28.867996000000002</v>
      </c>
      <c r="AN4" s="61">
        <f t="shared" si="1"/>
        <v>51.446064</v>
      </c>
      <c r="AO4" s="61">
        <f t="shared" si="2"/>
        <v>315</v>
      </c>
      <c r="AQ4" s="62">
        <f t="shared" si="3"/>
        <v>3.3627335766482882</v>
      </c>
      <c r="AR4" s="62">
        <f t="shared" si="4"/>
        <v>3.9405339578959468</v>
      </c>
      <c r="AS4" s="62">
        <f t="shared" si="4"/>
        <v>5.7525726388256331</v>
      </c>
      <c r="AU4" s="61">
        <f t="shared" si="9"/>
        <v>28.867996000000002</v>
      </c>
      <c r="AV4" s="61">
        <f t="shared" si="9"/>
        <v>51.446064</v>
      </c>
      <c r="AW4" s="61">
        <v>295</v>
      </c>
      <c r="AX4" s="71">
        <f t="shared" si="5"/>
        <v>20</v>
      </c>
      <c r="AY4" s="72">
        <f t="shared" si="6"/>
        <v>6.3492063492063489E-2</v>
      </c>
      <c r="BA4" s="62">
        <f t="shared" si="7"/>
        <v>3.3627335766482882</v>
      </c>
      <c r="BB4" s="62">
        <f t="shared" si="8"/>
        <v>3.9405339578959468</v>
      </c>
      <c r="BC4" s="62">
        <f t="shared" si="8"/>
        <v>5.6869753563398202</v>
      </c>
    </row>
    <row r="5" spans="1:55" x14ac:dyDescent="0.25">
      <c r="A5" s="30">
        <v>138</v>
      </c>
      <c r="B5" s="31" t="s">
        <v>0</v>
      </c>
      <c r="C5" s="30">
        <v>137</v>
      </c>
      <c r="D5" s="30">
        <v>2851022</v>
      </c>
      <c r="E5" s="31" t="s">
        <v>392</v>
      </c>
      <c r="F5" s="31" t="s">
        <v>2</v>
      </c>
      <c r="G5" s="30">
        <v>-51.866621000000002</v>
      </c>
      <c r="H5" s="30">
        <v>-28.620494000000001</v>
      </c>
      <c r="I5" s="31" t="s">
        <v>255</v>
      </c>
      <c r="J5" s="30">
        <v>8</v>
      </c>
      <c r="K5" s="30">
        <v>86</v>
      </c>
      <c r="L5" s="31" t="s">
        <v>10</v>
      </c>
      <c r="M5" s="31" t="s">
        <v>393</v>
      </c>
      <c r="N5" s="30">
        <v>487</v>
      </c>
      <c r="O5" s="31" t="s">
        <v>6</v>
      </c>
      <c r="P5" s="31" t="s">
        <v>7</v>
      </c>
      <c r="Q5" s="31" t="s">
        <v>8</v>
      </c>
      <c r="R5" s="30">
        <v>30</v>
      </c>
      <c r="S5" s="30">
        <v>168.16000099999999</v>
      </c>
      <c r="T5" s="30">
        <v>152.22666799999999</v>
      </c>
      <c r="U5" s="30">
        <v>126.22666599999999</v>
      </c>
      <c r="V5" s="30">
        <v>148.19666699999999</v>
      </c>
      <c r="W5" s="30">
        <v>136.50666699999999</v>
      </c>
      <c r="X5" s="30">
        <v>141.993334</v>
      </c>
      <c r="Y5" s="30">
        <v>179.36999900000001</v>
      </c>
      <c r="Z5" s="30">
        <v>147.71333300000001</v>
      </c>
      <c r="AA5" s="30">
        <v>180.53</v>
      </c>
      <c r="AB5" s="30">
        <v>214.903333</v>
      </c>
      <c r="AC5" s="30">
        <v>162.313332</v>
      </c>
      <c r="AD5" s="30">
        <v>161.23333199999999</v>
      </c>
      <c r="AE5" s="30">
        <v>1919.3733319999999</v>
      </c>
      <c r="AF5" s="30">
        <v>446.61333500000001</v>
      </c>
      <c r="AG5" s="30">
        <v>426.69666799999999</v>
      </c>
      <c r="AH5" s="30">
        <v>507.61333200000001</v>
      </c>
      <c r="AI5" s="30">
        <v>538.44999700000005</v>
      </c>
      <c r="AM5" s="61">
        <f t="shared" si="0"/>
        <v>28.620494000000001</v>
      </c>
      <c r="AN5" s="61">
        <f t="shared" si="1"/>
        <v>51.866621000000002</v>
      </c>
      <c r="AO5" s="61">
        <f t="shared" si="2"/>
        <v>487</v>
      </c>
      <c r="AQ5" s="62">
        <f t="shared" si="3"/>
        <v>3.354123034636225</v>
      </c>
      <c r="AR5" s="62">
        <f t="shared" si="4"/>
        <v>3.948675442613069</v>
      </c>
      <c r="AS5" s="62">
        <f t="shared" si="4"/>
        <v>6.1882641230825897</v>
      </c>
      <c r="AU5" s="61">
        <f t="shared" si="9"/>
        <v>28.620494000000001</v>
      </c>
      <c r="AV5" s="61">
        <f t="shared" si="9"/>
        <v>51.866621000000002</v>
      </c>
      <c r="AW5" s="61">
        <v>487</v>
      </c>
      <c r="AX5" s="71">
        <f t="shared" si="5"/>
        <v>0</v>
      </c>
      <c r="AY5" s="72">
        <f t="shared" si="6"/>
        <v>0</v>
      </c>
      <c r="BA5" s="62">
        <f t="shared" si="7"/>
        <v>3.354123034636225</v>
      </c>
      <c r="BB5" s="62">
        <f t="shared" si="8"/>
        <v>3.948675442613069</v>
      </c>
      <c r="BC5" s="62">
        <f t="shared" si="8"/>
        <v>6.1882641230825897</v>
      </c>
    </row>
    <row r="6" spans="1:55" x14ac:dyDescent="0.25">
      <c r="A6" s="30">
        <v>139</v>
      </c>
      <c r="B6" s="31" t="s">
        <v>0</v>
      </c>
      <c r="C6" s="30">
        <v>138</v>
      </c>
      <c r="D6" s="30">
        <v>2851024</v>
      </c>
      <c r="E6" s="31" t="s">
        <v>394</v>
      </c>
      <c r="F6" s="31" t="s">
        <v>2</v>
      </c>
      <c r="G6" s="30">
        <v>-51.620508999999998</v>
      </c>
      <c r="H6" s="30">
        <v>-28.769106000000001</v>
      </c>
      <c r="I6" s="31" t="s">
        <v>255</v>
      </c>
      <c r="J6" s="30">
        <v>8</v>
      </c>
      <c r="K6" s="30">
        <v>86</v>
      </c>
      <c r="L6" s="31" t="s">
        <v>10</v>
      </c>
      <c r="M6" s="31" t="s">
        <v>395</v>
      </c>
      <c r="N6" s="30">
        <v>674</v>
      </c>
      <c r="O6" s="31" t="s">
        <v>6</v>
      </c>
      <c r="P6" s="31" t="s">
        <v>7</v>
      </c>
      <c r="Q6" s="31" t="s">
        <v>8</v>
      </c>
      <c r="R6" s="30">
        <v>30</v>
      </c>
      <c r="S6" s="30">
        <v>144.156666</v>
      </c>
      <c r="T6" s="30">
        <v>144.096666</v>
      </c>
      <c r="U6" s="30">
        <v>113.473333</v>
      </c>
      <c r="V6" s="30">
        <v>137.85333299999999</v>
      </c>
      <c r="W6" s="30">
        <v>130.16666599999999</v>
      </c>
      <c r="X6" s="30">
        <v>139.70333400000001</v>
      </c>
      <c r="Y6" s="30">
        <v>179.29666700000001</v>
      </c>
      <c r="Z6" s="30">
        <v>132.91666799999999</v>
      </c>
      <c r="AA6" s="30">
        <v>168.95666700000001</v>
      </c>
      <c r="AB6" s="30">
        <v>185.53666699999999</v>
      </c>
      <c r="AC6" s="30">
        <v>142.08666600000001</v>
      </c>
      <c r="AD6" s="30">
        <v>139.533334</v>
      </c>
      <c r="AE6" s="30">
        <v>1757.776668</v>
      </c>
      <c r="AF6" s="30">
        <v>401.72666500000003</v>
      </c>
      <c r="AG6" s="30">
        <v>407.72333300000003</v>
      </c>
      <c r="AH6" s="30">
        <v>481.17000200000001</v>
      </c>
      <c r="AI6" s="30">
        <v>467.15666800000002</v>
      </c>
      <c r="AM6" s="61">
        <f t="shared" si="0"/>
        <v>28.769106000000001</v>
      </c>
      <c r="AN6" s="61">
        <f t="shared" si="1"/>
        <v>51.620508999999998</v>
      </c>
      <c r="AO6" s="61">
        <f t="shared" si="2"/>
        <v>674</v>
      </c>
      <c r="AQ6" s="62">
        <f t="shared" si="3"/>
        <v>3.3593021030451951</v>
      </c>
      <c r="AR6" s="62">
        <f t="shared" si="4"/>
        <v>3.9439190547610319</v>
      </c>
      <c r="AS6" s="62">
        <f t="shared" si="4"/>
        <v>6.513230110912307</v>
      </c>
      <c r="AU6" s="61">
        <f t="shared" si="9"/>
        <v>28.769106000000001</v>
      </c>
      <c r="AV6" s="61">
        <f t="shared" si="9"/>
        <v>51.620508999999998</v>
      </c>
      <c r="AW6" s="61">
        <v>674</v>
      </c>
      <c r="AX6" s="71">
        <f t="shared" si="5"/>
        <v>0</v>
      </c>
      <c r="AY6" s="72">
        <f t="shared" si="6"/>
        <v>0</v>
      </c>
      <c r="BA6" s="62">
        <f t="shared" si="7"/>
        <v>3.3593021030451951</v>
      </c>
      <c r="BB6" s="62">
        <f t="shared" si="8"/>
        <v>3.9439190547610319</v>
      </c>
      <c r="BC6" s="62">
        <f t="shared" si="8"/>
        <v>6.513230110912307</v>
      </c>
    </row>
    <row r="7" spans="1:55" x14ac:dyDescent="0.25">
      <c r="A7" s="30">
        <v>140</v>
      </c>
      <c r="B7" s="31" t="s">
        <v>0</v>
      </c>
      <c r="C7" s="30">
        <v>139</v>
      </c>
      <c r="D7" s="30">
        <v>2851027</v>
      </c>
      <c r="E7" s="31" t="s">
        <v>396</v>
      </c>
      <c r="F7" s="31" t="s">
        <v>37</v>
      </c>
      <c r="G7" s="30">
        <v>-51.933844999999998</v>
      </c>
      <c r="H7" s="30">
        <v>-28.700493999999999</v>
      </c>
      <c r="I7" s="31" t="s">
        <v>255</v>
      </c>
      <c r="J7" s="30">
        <v>8</v>
      </c>
      <c r="K7" s="30">
        <v>86</v>
      </c>
      <c r="L7" s="31" t="s">
        <v>10</v>
      </c>
      <c r="M7" s="31" t="s">
        <v>397</v>
      </c>
      <c r="N7" s="30">
        <v>519</v>
      </c>
      <c r="O7" s="31" t="s">
        <v>6</v>
      </c>
      <c r="P7" s="31" t="s">
        <v>7</v>
      </c>
      <c r="Q7" s="31" t="s">
        <v>8</v>
      </c>
      <c r="R7" s="30">
        <v>30</v>
      </c>
      <c r="S7" s="30">
        <v>146.44999999999999</v>
      </c>
      <c r="T7" s="30">
        <v>147.05333300000001</v>
      </c>
      <c r="U7" s="30">
        <v>113.783334</v>
      </c>
      <c r="V7" s="30">
        <v>137.64666700000001</v>
      </c>
      <c r="W7" s="30">
        <v>126.533334</v>
      </c>
      <c r="X7" s="30">
        <v>137.34</v>
      </c>
      <c r="Y7" s="30">
        <v>174.80333400000001</v>
      </c>
      <c r="Z7" s="30">
        <v>127.593333</v>
      </c>
      <c r="AA7" s="30">
        <v>167.433333</v>
      </c>
      <c r="AB7" s="30">
        <v>185.03666799999999</v>
      </c>
      <c r="AC7" s="30">
        <v>144.72666699999999</v>
      </c>
      <c r="AD7" s="30">
        <v>145.10333299999999</v>
      </c>
      <c r="AE7" s="30">
        <v>1753.503336</v>
      </c>
      <c r="AF7" s="30">
        <v>407.28666700000002</v>
      </c>
      <c r="AG7" s="30">
        <v>401.52000099999998</v>
      </c>
      <c r="AH7" s="30">
        <v>469.83</v>
      </c>
      <c r="AI7" s="30">
        <v>474.866668</v>
      </c>
      <c r="AM7" s="61">
        <f t="shared" si="0"/>
        <v>28.700493999999999</v>
      </c>
      <c r="AN7" s="61">
        <f t="shared" si="1"/>
        <v>51.933844999999998</v>
      </c>
      <c r="AO7" s="61">
        <f t="shared" si="2"/>
        <v>519</v>
      </c>
      <c r="AQ7" s="62">
        <f t="shared" si="3"/>
        <v>3.3569143351609951</v>
      </c>
      <c r="AR7" s="62">
        <f t="shared" si="4"/>
        <v>3.9499706970948432</v>
      </c>
      <c r="AS7" s="62">
        <f t="shared" si="4"/>
        <v>6.2519038831658884</v>
      </c>
      <c r="AU7" s="61">
        <f t="shared" si="9"/>
        <v>28.700493999999999</v>
      </c>
      <c r="AV7" s="61">
        <f t="shared" si="9"/>
        <v>51.933844999999998</v>
      </c>
      <c r="AW7" s="61">
        <v>519</v>
      </c>
      <c r="AX7" s="71">
        <f t="shared" si="5"/>
        <v>0</v>
      </c>
      <c r="AY7" s="72">
        <f t="shared" si="6"/>
        <v>0</v>
      </c>
      <c r="BA7" s="62">
        <f t="shared" si="7"/>
        <v>3.3569143351609951</v>
      </c>
      <c r="BB7" s="62">
        <f t="shared" si="8"/>
        <v>3.9499706970948432</v>
      </c>
      <c r="BC7" s="62">
        <f t="shared" si="8"/>
        <v>6.2519038831658884</v>
      </c>
    </row>
    <row r="8" spans="1:55" x14ac:dyDescent="0.25">
      <c r="A8" s="30">
        <v>129</v>
      </c>
      <c r="B8" s="31" t="s">
        <v>0</v>
      </c>
      <c r="C8" s="30">
        <v>128</v>
      </c>
      <c r="D8" s="30">
        <v>2850002</v>
      </c>
      <c r="E8" s="31" t="s">
        <v>398</v>
      </c>
      <c r="F8" s="31" t="s">
        <v>37</v>
      </c>
      <c r="G8" s="30">
        <v>-50.067163000000001</v>
      </c>
      <c r="H8" s="30">
        <v>-28.733834000000002</v>
      </c>
      <c r="I8" s="31" t="s">
        <v>255</v>
      </c>
      <c r="J8" s="30">
        <v>8</v>
      </c>
      <c r="K8" s="30">
        <v>86</v>
      </c>
      <c r="L8" s="31" t="s">
        <v>10</v>
      </c>
      <c r="M8" s="31" t="s">
        <v>399</v>
      </c>
      <c r="N8" s="30">
        <v>1243</v>
      </c>
      <c r="O8" s="31" t="s">
        <v>6</v>
      </c>
      <c r="P8" s="31" t="s">
        <v>7</v>
      </c>
      <c r="Q8" s="31" t="s">
        <v>8</v>
      </c>
      <c r="R8" s="30">
        <v>30</v>
      </c>
      <c r="S8" s="30">
        <v>169.029999</v>
      </c>
      <c r="T8" s="30">
        <v>156.20666700000001</v>
      </c>
      <c r="U8" s="30">
        <v>125.673333</v>
      </c>
      <c r="V8" s="30">
        <v>120.816666</v>
      </c>
      <c r="W8" s="30">
        <v>113.656667</v>
      </c>
      <c r="X8" s="30">
        <v>128.163332</v>
      </c>
      <c r="Y8" s="30">
        <v>159.20666700000001</v>
      </c>
      <c r="Z8" s="30">
        <v>146.05000100000001</v>
      </c>
      <c r="AA8" s="30">
        <v>153.433333</v>
      </c>
      <c r="AB8" s="30">
        <v>166.39666700000001</v>
      </c>
      <c r="AC8" s="30">
        <v>135.98000099999999</v>
      </c>
      <c r="AD8" s="30">
        <v>145.406667</v>
      </c>
      <c r="AE8" s="30">
        <v>1720.02</v>
      </c>
      <c r="AF8" s="30">
        <v>450.90999900000003</v>
      </c>
      <c r="AG8" s="30">
        <v>362.63666499999999</v>
      </c>
      <c r="AH8" s="30">
        <v>458.69</v>
      </c>
      <c r="AI8" s="30">
        <v>447.78333500000002</v>
      </c>
      <c r="AM8" s="61">
        <f t="shared" ref="AM8:AM16" si="10">ABS(H8)</f>
        <v>28.733834000000002</v>
      </c>
      <c r="AN8" s="61">
        <f t="shared" ref="AN8:AN16" si="11">ABS(G8)</f>
        <v>50.067163000000001</v>
      </c>
      <c r="AO8" s="61">
        <f t="shared" ref="AO8:AO16" si="12">N8</f>
        <v>1243</v>
      </c>
      <c r="AQ8" s="62">
        <f t="shared" ref="AQ8:AQ16" si="13">LN(AM8)</f>
        <v>3.3580753134436989</v>
      </c>
      <c r="AR8" s="62">
        <f t="shared" ref="AR8:AR16" si="14">LN(AN8)</f>
        <v>3.913365364061522</v>
      </c>
      <c r="AS8" s="62">
        <f t="shared" ref="AS8:AS16" si="15">LN(AO8)</f>
        <v>7.1252830915107115</v>
      </c>
      <c r="AU8" s="61">
        <f t="shared" ref="AU8:AU16" si="16">AM8</f>
        <v>28.733834000000002</v>
      </c>
      <c r="AV8" s="61">
        <f t="shared" ref="AV8:AV16" si="17">AN8</f>
        <v>50.067163000000001</v>
      </c>
      <c r="AW8" s="61">
        <v>1243</v>
      </c>
      <c r="AX8" s="71">
        <f t="shared" ref="AX8:AX16" si="18">ABS(AO8-AW8)</f>
        <v>0</v>
      </c>
      <c r="AY8" s="72">
        <f t="shared" ref="AY8:AY16" si="19">ABS((AX8/AO8))</f>
        <v>0</v>
      </c>
      <c r="BA8" s="62">
        <f t="shared" ref="BA8:BA16" si="20">LN(AU8)</f>
        <v>3.3580753134436989</v>
      </c>
      <c r="BB8" s="62">
        <f t="shared" ref="BB8:BB16" si="21">LN(AV8)</f>
        <v>3.913365364061522</v>
      </c>
      <c r="BC8" s="62">
        <f t="shared" ref="BC8:BC16" si="22">LN(AW8)</f>
        <v>7.1252830915107115</v>
      </c>
    </row>
    <row r="9" spans="1:55" x14ac:dyDescent="0.25">
      <c r="A9" s="30">
        <v>142</v>
      </c>
      <c r="B9" s="31" t="s">
        <v>0</v>
      </c>
      <c r="C9" s="30">
        <v>141</v>
      </c>
      <c r="D9" s="30">
        <v>2852004</v>
      </c>
      <c r="E9" s="31" t="s">
        <v>400</v>
      </c>
      <c r="F9" s="31" t="s">
        <v>37</v>
      </c>
      <c r="G9" s="30">
        <v>-52.367182</v>
      </c>
      <c r="H9" s="30">
        <v>-28.800492999999999</v>
      </c>
      <c r="I9" s="31" t="s">
        <v>255</v>
      </c>
      <c r="J9" s="30">
        <v>8</v>
      </c>
      <c r="K9" s="30">
        <v>86</v>
      </c>
      <c r="L9" s="31" t="s">
        <v>10</v>
      </c>
      <c r="M9" s="31" t="s">
        <v>401</v>
      </c>
      <c r="N9" s="30">
        <v>667</v>
      </c>
      <c r="O9" s="31" t="s">
        <v>6</v>
      </c>
      <c r="P9" s="31" t="s">
        <v>7</v>
      </c>
      <c r="Q9" s="31" t="s">
        <v>8</v>
      </c>
      <c r="R9" s="30">
        <v>30</v>
      </c>
      <c r="S9" s="30">
        <v>140.373334</v>
      </c>
      <c r="T9" s="30">
        <v>129.093333</v>
      </c>
      <c r="U9" s="30">
        <v>108.02</v>
      </c>
      <c r="V9" s="30">
        <v>160.723333</v>
      </c>
      <c r="W9" s="30">
        <v>128.17666800000001</v>
      </c>
      <c r="X9" s="30">
        <v>147.45333299999999</v>
      </c>
      <c r="Y9" s="30">
        <v>186.7</v>
      </c>
      <c r="Z9" s="30">
        <v>125.77666600000001</v>
      </c>
      <c r="AA9" s="30">
        <v>167.29666700000001</v>
      </c>
      <c r="AB9" s="30">
        <v>190.53999899999999</v>
      </c>
      <c r="AC9" s="30">
        <v>159.006666</v>
      </c>
      <c r="AD9" s="30">
        <v>122.82333300000001</v>
      </c>
      <c r="AE9" s="30">
        <v>1765.9833309999999</v>
      </c>
      <c r="AF9" s="30">
        <v>377.48666700000001</v>
      </c>
      <c r="AG9" s="30">
        <v>436.35333300000002</v>
      </c>
      <c r="AH9" s="30">
        <v>479.77333299999998</v>
      </c>
      <c r="AI9" s="30">
        <v>472.36999800000001</v>
      </c>
      <c r="AM9" s="61">
        <f t="shared" si="10"/>
        <v>28.800492999999999</v>
      </c>
      <c r="AN9" s="61">
        <f t="shared" si="11"/>
        <v>52.367182</v>
      </c>
      <c r="AO9" s="61">
        <f t="shared" si="12"/>
        <v>667</v>
      </c>
      <c r="AQ9" s="62">
        <f t="shared" si="13"/>
        <v>3.3603925050509433</v>
      </c>
      <c r="AR9" s="62">
        <f t="shared" si="14"/>
        <v>3.9582800974107353</v>
      </c>
      <c r="AS9" s="62">
        <f t="shared" si="15"/>
        <v>6.5027900459156234</v>
      </c>
      <c r="AU9" s="61">
        <f t="shared" si="16"/>
        <v>28.800492999999999</v>
      </c>
      <c r="AV9" s="61">
        <f t="shared" si="17"/>
        <v>52.367182</v>
      </c>
      <c r="AW9" s="61">
        <v>667</v>
      </c>
      <c r="AX9" s="71">
        <f t="shared" si="18"/>
        <v>0</v>
      </c>
      <c r="AY9" s="72">
        <f t="shared" si="19"/>
        <v>0</v>
      </c>
      <c r="BA9" s="62">
        <f t="shared" si="20"/>
        <v>3.3603925050509433</v>
      </c>
      <c r="BB9" s="62">
        <f t="shared" si="21"/>
        <v>3.9582800974107353</v>
      </c>
      <c r="BC9" s="62">
        <f t="shared" si="22"/>
        <v>6.5027900459156234</v>
      </c>
    </row>
    <row r="10" spans="1:55" x14ac:dyDescent="0.25">
      <c r="A10" s="30">
        <v>133</v>
      </c>
      <c r="B10" s="31" t="s">
        <v>0</v>
      </c>
      <c r="C10" s="30">
        <v>132</v>
      </c>
      <c r="D10" s="30">
        <v>2851003</v>
      </c>
      <c r="E10" s="31" t="s">
        <v>402</v>
      </c>
      <c r="F10" s="31" t="s">
        <v>2</v>
      </c>
      <c r="G10" s="30">
        <v>-51.284117999999999</v>
      </c>
      <c r="H10" s="30">
        <v>-28.853829999999999</v>
      </c>
      <c r="I10" s="31" t="s">
        <v>255</v>
      </c>
      <c r="J10" s="30">
        <v>8</v>
      </c>
      <c r="K10" s="30">
        <v>86</v>
      </c>
      <c r="L10" s="31" t="s">
        <v>10</v>
      </c>
      <c r="M10" s="31" t="s">
        <v>403</v>
      </c>
      <c r="N10" s="30">
        <v>653</v>
      </c>
      <c r="O10" s="31" t="s">
        <v>6</v>
      </c>
      <c r="P10" s="31" t="s">
        <v>7</v>
      </c>
      <c r="Q10" s="31" t="s">
        <v>8</v>
      </c>
      <c r="R10" s="30">
        <v>30</v>
      </c>
      <c r="S10" s="30">
        <v>164.76333199999999</v>
      </c>
      <c r="T10" s="30">
        <v>161.76666599999999</v>
      </c>
      <c r="U10" s="30">
        <v>115.233335</v>
      </c>
      <c r="V10" s="30">
        <v>142.41000099999999</v>
      </c>
      <c r="W10" s="30">
        <v>130.093334</v>
      </c>
      <c r="X10" s="30">
        <v>141.48666700000001</v>
      </c>
      <c r="Y10" s="30">
        <v>180.693333</v>
      </c>
      <c r="Z10" s="30">
        <v>141.95666800000001</v>
      </c>
      <c r="AA10" s="30">
        <v>166.033333</v>
      </c>
      <c r="AB10" s="30">
        <v>178.463334</v>
      </c>
      <c r="AC10" s="30">
        <v>149.54666599999999</v>
      </c>
      <c r="AD10" s="30">
        <v>162.56666799999999</v>
      </c>
      <c r="AE10" s="30">
        <v>1835.0133350000001</v>
      </c>
      <c r="AF10" s="30">
        <v>441.76333299999999</v>
      </c>
      <c r="AG10" s="30">
        <v>413.990002</v>
      </c>
      <c r="AH10" s="30">
        <v>488.683333</v>
      </c>
      <c r="AI10" s="30">
        <v>490.57666799999998</v>
      </c>
      <c r="AM10" s="61">
        <f t="shared" si="10"/>
        <v>28.853829999999999</v>
      </c>
      <c r="AN10" s="61">
        <f t="shared" si="11"/>
        <v>51.284117999999999</v>
      </c>
      <c r="AO10" s="61">
        <f t="shared" si="12"/>
        <v>653</v>
      </c>
      <c r="AQ10" s="62">
        <f t="shared" si="13"/>
        <v>3.3622427397754415</v>
      </c>
      <c r="AR10" s="62">
        <f t="shared" si="14"/>
        <v>3.9373811136003725</v>
      </c>
      <c r="AS10" s="62">
        <f t="shared" si="15"/>
        <v>6.481577129276431</v>
      </c>
      <c r="AU10" s="61">
        <f t="shared" si="16"/>
        <v>28.853829999999999</v>
      </c>
      <c r="AV10" s="61">
        <f t="shared" si="17"/>
        <v>51.284117999999999</v>
      </c>
      <c r="AW10" s="61">
        <v>664</v>
      </c>
      <c r="AX10" s="71">
        <f t="shared" si="18"/>
        <v>11</v>
      </c>
      <c r="AY10" s="72">
        <f t="shared" si="19"/>
        <v>1.6845329249617153E-2</v>
      </c>
      <c r="BA10" s="62">
        <f t="shared" si="20"/>
        <v>3.3622427397754415</v>
      </c>
      <c r="BB10" s="62">
        <f t="shared" si="21"/>
        <v>3.9373811136003725</v>
      </c>
      <c r="BC10" s="62">
        <f t="shared" si="22"/>
        <v>6.4982821494764336</v>
      </c>
    </row>
    <row r="11" spans="1:55" x14ac:dyDescent="0.25">
      <c r="A11" s="30">
        <v>185</v>
      </c>
      <c r="B11" s="31" t="s">
        <v>0</v>
      </c>
      <c r="C11" s="30">
        <v>184</v>
      </c>
      <c r="D11" s="30">
        <v>2951017</v>
      </c>
      <c r="E11" s="31" t="s">
        <v>404</v>
      </c>
      <c r="F11" s="31" t="s">
        <v>37</v>
      </c>
      <c r="G11" s="30">
        <v>-51.367175000000003</v>
      </c>
      <c r="H11" s="30">
        <v>-29.133831000000001</v>
      </c>
      <c r="I11" s="31" t="s">
        <v>255</v>
      </c>
      <c r="J11" s="30">
        <v>8</v>
      </c>
      <c r="K11" s="30">
        <v>86</v>
      </c>
      <c r="L11" s="31" t="s">
        <v>10</v>
      </c>
      <c r="M11" s="31" t="s">
        <v>405</v>
      </c>
      <c r="N11" s="30">
        <v>564</v>
      </c>
      <c r="O11" s="31" t="s">
        <v>6</v>
      </c>
      <c r="P11" s="31" t="s">
        <v>7</v>
      </c>
      <c r="Q11" s="31" t="s">
        <v>8</v>
      </c>
      <c r="R11" s="30">
        <v>29</v>
      </c>
      <c r="S11" s="30">
        <v>119.299999</v>
      </c>
      <c r="T11" s="30">
        <v>122.3</v>
      </c>
      <c r="U11" s="30">
        <v>89.689655000000002</v>
      </c>
      <c r="V11" s="30">
        <v>119.98</v>
      </c>
      <c r="W11" s="30">
        <v>108.36666700000001</v>
      </c>
      <c r="X11" s="30">
        <v>137.66333399999999</v>
      </c>
      <c r="Y11" s="30">
        <v>162.999999</v>
      </c>
      <c r="Z11" s="30">
        <v>121.337931</v>
      </c>
      <c r="AA11" s="30">
        <v>144.65517299999999</v>
      </c>
      <c r="AB11" s="30">
        <v>153.67000100000001</v>
      </c>
      <c r="AC11" s="30">
        <v>128.716666</v>
      </c>
      <c r="AD11" s="30">
        <v>127.875863</v>
      </c>
      <c r="AE11" s="30">
        <v>1536.555288</v>
      </c>
      <c r="AF11" s="30">
        <v>331.28965499999998</v>
      </c>
      <c r="AG11" s="30">
        <v>366.01</v>
      </c>
      <c r="AH11" s="30">
        <v>428.99310400000002</v>
      </c>
      <c r="AI11" s="30">
        <v>410.26252899999997</v>
      </c>
      <c r="AM11" s="61">
        <f t="shared" si="10"/>
        <v>29.133831000000001</v>
      </c>
      <c r="AN11" s="61">
        <f t="shared" si="11"/>
        <v>51.367175000000003</v>
      </c>
      <c r="AO11" s="61">
        <f t="shared" si="12"/>
        <v>564</v>
      </c>
      <c r="AQ11" s="62">
        <f t="shared" si="13"/>
        <v>3.3719000762273406</v>
      </c>
      <c r="AR11" s="62">
        <f t="shared" si="14"/>
        <v>3.9389993497803109</v>
      </c>
      <c r="AS11" s="62">
        <f t="shared" si="15"/>
        <v>6.3350542514980592</v>
      </c>
      <c r="AU11" s="61">
        <f t="shared" si="16"/>
        <v>29.133831000000001</v>
      </c>
      <c r="AV11" s="61">
        <f t="shared" si="17"/>
        <v>51.367175000000003</v>
      </c>
      <c r="AW11" s="61">
        <v>564</v>
      </c>
      <c r="AX11" s="71">
        <f t="shared" si="18"/>
        <v>0</v>
      </c>
      <c r="AY11" s="72">
        <f t="shared" si="19"/>
        <v>0</v>
      </c>
      <c r="BA11" s="62">
        <f t="shared" si="20"/>
        <v>3.3719000762273406</v>
      </c>
      <c r="BB11" s="62">
        <f t="shared" si="21"/>
        <v>3.9389993497803109</v>
      </c>
      <c r="BC11" s="62">
        <f t="shared" si="22"/>
        <v>6.3350542514980592</v>
      </c>
    </row>
    <row r="12" spans="1:55" x14ac:dyDescent="0.25">
      <c r="A12" s="30">
        <v>176</v>
      </c>
      <c r="B12" s="31" t="s">
        <v>0</v>
      </c>
      <c r="C12" s="30">
        <v>175</v>
      </c>
      <c r="D12" s="30">
        <v>2950019</v>
      </c>
      <c r="E12" s="31" t="s">
        <v>406</v>
      </c>
      <c r="F12" s="31" t="s">
        <v>37</v>
      </c>
      <c r="G12" s="30">
        <v>-50.617168999999997</v>
      </c>
      <c r="H12" s="30">
        <v>-29.083832999999998</v>
      </c>
      <c r="I12" s="31" t="s">
        <v>255</v>
      </c>
      <c r="J12" s="30">
        <v>8</v>
      </c>
      <c r="K12" s="30">
        <v>86</v>
      </c>
      <c r="L12" s="31" t="s">
        <v>10</v>
      </c>
      <c r="M12" s="31" t="s">
        <v>407</v>
      </c>
      <c r="N12" s="30">
        <v>879</v>
      </c>
      <c r="O12" s="31" t="s">
        <v>6</v>
      </c>
      <c r="P12" s="31" t="s">
        <v>7</v>
      </c>
      <c r="Q12" s="31" t="s">
        <v>8</v>
      </c>
      <c r="R12" s="30">
        <v>29</v>
      </c>
      <c r="S12" s="30">
        <v>146.141378</v>
      </c>
      <c r="T12" s="30">
        <v>144.120689</v>
      </c>
      <c r="U12" s="30">
        <v>106.49655199999999</v>
      </c>
      <c r="V12" s="30">
        <v>123.624138</v>
      </c>
      <c r="W12" s="30">
        <v>107.94138</v>
      </c>
      <c r="X12" s="30">
        <v>137.57142899999999</v>
      </c>
      <c r="Y12" s="30">
        <v>158.903571</v>
      </c>
      <c r="Z12" s="30">
        <v>129.417856</v>
      </c>
      <c r="AA12" s="30">
        <v>146.417857</v>
      </c>
      <c r="AB12" s="30">
        <v>153.60344799999999</v>
      </c>
      <c r="AC12" s="30">
        <v>133.33103399999999</v>
      </c>
      <c r="AD12" s="30">
        <v>137.26551799999999</v>
      </c>
      <c r="AE12" s="30">
        <v>1624.83485</v>
      </c>
      <c r="AF12" s="30">
        <v>396.75862000000001</v>
      </c>
      <c r="AG12" s="30">
        <v>369.13694600000002</v>
      </c>
      <c r="AH12" s="30">
        <v>434.739284</v>
      </c>
      <c r="AI12" s="30">
        <v>424.19999899999999</v>
      </c>
      <c r="AM12" s="61">
        <f t="shared" si="10"/>
        <v>29.083832999999998</v>
      </c>
      <c r="AN12" s="61">
        <f t="shared" si="11"/>
        <v>50.617168999999997</v>
      </c>
      <c r="AO12" s="61">
        <f t="shared" si="12"/>
        <v>879</v>
      </c>
      <c r="AQ12" s="62">
        <f t="shared" si="13"/>
        <v>3.3701824527826028</v>
      </c>
      <c r="AR12" s="62">
        <f t="shared" si="14"/>
        <v>3.924290827041772</v>
      </c>
      <c r="AS12" s="62">
        <f t="shared" si="15"/>
        <v>6.7787848976851768</v>
      </c>
      <c r="AU12" s="61">
        <f t="shared" si="16"/>
        <v>29.083832999999998</v>
      </c>
      <c r="AV12" s="61">
        <f t="shared" si="17"/>
        <v>50.617168999999997</v>
      </c>
      <c r="AW12" s="61">
        <v>877</v>
      </c>
      <c r="AX12" s="71">
        <f t="shared" si="18"/>
        <v>2</v>
      </c>
      <c r="AY12" s="72">
        <f t="shared" si="19"/>
        <v>2.2753128555176336E-3</v>
      </c>
      <c r="BA12" s="62">
        <f t="shared" si="20"/>
        <v>3.3701824527826028</v>
      </c>
      <c r="BB12" s="62">
        <f t="shared" si="21"/>
        <v>3.924290827041772</v>
      </c>
      <c r="BC12" s="62">
        <f t="shared" si="22"/>
        <v>6.776506992372183</v>
      </c>
    </row>
    <row r="13" spans="1:55" x14ac:dyDescent="0.25">
      <c r="A13" s="30">
        <v>148</v>
      </c>
      <c r="B13" s="31" t="s">
        <v>0</v>
      </c>
      <c r="C13" s="30">
        <v>147</v>
      </c>
      <c r="D13" s="30">
        <v>2852016</v>
      </c>
      <c r="E13" s="31" t="s">
        <v>408</v>
      </c>
      <c r="F13" s="31" t="s">
        <v>37</v>
      </c>
      <c r="G13" s="30">
        <v>-52.200512000000003</v>
      </c>
      <c r="H13" s="30">
        <v>-28.450492000000001</v>
      </c>
      <c r="I13" s="31" t="s">
        <v>255</v>
      </c>
      <c r="J13" s="30">
        <v>8</v>
      </c>
      <c r="K13" s="30">
        <v>86</v>
      </c>
      <c r="L13" s="31" t="s">
        <v>10</v>
      </c>
      <c r="M13" s="31" t="s">
        <v>409</v>
      </c>
      <c r="N13" s="30">
        <v>557</v>
      </c>
      <c r="O13" s="31" t="s">
        <v>6</v>
      </c>
      <c r="P13" s="31" t="s">
        <v>7</v>
      </c>
      <c r="Q13" s="31" t="s">
        <v>8</v>
      </c>
      <c r="R13" s="30">
        <v>30</v>
      </c>
      <c r="S13" s="30">
        <v>166.20666600000001</v>
      </c>
      <c r="T13" s="30">
        <v>151.056668</v>
      </c>
      <c r="U13" s="30">
        <v>101.903334</v>
      </c>
      <c r="V13" s="30">
        <v>142.809999</v>
      </c>
      <c r="W13" s="30">
        <v>146.79333199999999</v>
      </c>
      <c r="X13" s="30">
        <v>136.65</v>
      </c>
      <c r="Y13" s="30">
        <v>169.473333</v>
      </c>
      <c r="Z13" s="30">
        <v>136.97</v>
      </c>
      <c r="AA13" s="30">
        <v>178.16999899999999</v>
      </c>
      <c r="AB13" s="30">
        <v>204.80666600000001</v>
      </c>
      <c r="AC13" s="30">
        <v>162.51333399999999</v>
      </c>
      <c r="AD13" s="30">
        <v>144.36000000000001</v>
      </c>
      <c r="AE13" s="30">
        <v>1841.7133309999999</v>
      </c>
      <c r="AF13" s="30">
        <v>419.16666700000002</v>
      </c>
      <c r="AG13" s="30">
        <v>426.253331</v>
      </c>
      <c r="AH13" s="30">
        <v>484.61333200000001</v>
      </c>
      <c r="AI13" s="30">
        <v>511.680001</v>
      </c>
      <c r="AM13" s="61">
        <f t="shared" si="10"/>
        <v>28.450492000000001</v>
      </c>
      <c r="AN13" s="61">
        <f t="shared" si="11"/>
        <v>52.200512000000003</v>
      </c>
      <c r="AO13" s="61">
        <f t="shared" si="12"/>
        <v>557</v>
      </c>
      <c r="AQ13" s="62">
        <f t="shared" si="13"/>
        <v>3.3481654539201728</v>
      </c>
      <c r="AR13" s="62">
        <f t="shared" si="14"/>
        <v>3.9550923032696095</v>
      </c>
      <c r="AS13" s="62">
        <f t="shared" si="15"/>
        <v>6.3225652399272843</v>
      </c>
      <c r="AU13" s="61">
        <f t="shared" si="16"/>
        <v>28.450492000000001</v>
      </c>
      <c r="AV13" s="61">
        <f t="shared" si="17"/>
        <v>52.200512000000003</v>
      </c>
      <c r="AW13" s="61">
        <v>557</v>
      </c>
      <c r="AX13" s="71">
        <f t="shared" si="18"/>
        <v>0</v>
      </c>
      <c r="AY13" s="72">
        <f t="shared" si="19"/>
        <v>0</v>
      </c>
      <c r="BA13" s="62">
        <f t="shared" si="20"/>
        <v>3.3481654539201728</v>
      </c>
      <c r="BB13" s="62">
        <f t="shared" si="21"/>
        <v>3.9550923032696095</v>
      </c>
      <c r="BC13" s="62">
        <f t="shared" si="22"/>
        <v>6.3225652399272843</v>
      </c>
    </row>
    <row r="14" spans="1:55" x14ac:dyDescent="0.25">
      <c r="A14" s="30">
        <v>147</v>
      </c>
      <c r="B14" s="31" t="s">
        <v>0</v>
      </c>
      <c r="C14" s="30">
        <v>146</v>
      </c>
      <c r="D14" s="30">
        <v>2852014</v>
      </c>
      <c r="E14" s="31" t="s">
        <v>410</v>
      </c>
      <c r="F14" s="31" t="s">
        <v>37</v>
      </c>
      <c r="G14" s="30">
        <v>-52.117179999999998</v>
      </c>
      <c r="H14" s="30">
        <v>-28.917161</v>
      </c>
      <c r="I14" s="31" t="s">
        <v>255</v>
      </c>
      <c r="J14" s="30">
        <v>8</v>
      </c>
      <c r="K14" s="30">
        <v>86</v>
      </c>
      <c r="L14" s="31" t="s">
        <v>10</v>
      </c>
      <c r="M14" s="31" t="s">
        <v>411</v>
      </c>
      <c r="N14" s="30">
        <v>680</v>
      </c>
      <c r="O14" s="31" t="s">
        <v>6</v>
      </c>
      <c r="P14" s="31" t="s">
        <v>7</v>
      </c>
      <c r="Q14" s="31" t="s">
        <v>8</v>
      </c>
      <c r="R14" s="30">
        <v>30</v>
      </c>
      <c r="S14" s="30">
        <v>164.003333</v>
      </c>
      <c r="T14" s="30">
        <v>139.403334</v>
      </c>
      <c r="U14" s="30">
        <v>116.593334</v>
      </c>
      <c r="V14" s="30">
        <v>146.67666600000001</v>
      </c>
      <c r="W14" s="30">
        <v>130.57</v>
      </c>
      <c r="X14" s="30">
        <v>153.026667</v>
      </c>
      <c r="Y14" s="30">
        <v>185.34</v>
      </c>
      <c r="Z14" s="30">
        <v>138.09</v>
      </c>
      <c r="AA14" s="30">
        <v>169.33</v>
      </c>
      <c r="AB14" s="30">
        <v>193.19</v>
      </c>
      <c r="AC14" s="30">
        <v>166.26666700000001</v>
      </c>
      <c r="AD14" s="30">
        <v>139.843334</v>
      </c>
      <c r="AE14" s="30">
        <v>1842.3333339999999</v>
      </c>
      <c r="AF14" s="30">
        <v>420.000001</v>
      </c>
      <c r="AG14" s="30">
        <v>430.27333299999998</v>
      </c>
      <c r="AH14" s="30">
        <v>492.75999899999999</v>
      </c>
      <c r="AI14" s="30">
        <v>499.30000100000001</v>
      </c>
      <c r="AM14" s="61">
        <f t="shared" si="10"/>
        <v>28.917161</v>
      </c>
      <c r="AN14" s="61">
        <f t="shared" si="11"/>
        <v>52.117179999999998</v>
      </c>
      <c r="AO14" s="61">
        <f t="shared" si="12"/>
        <v>680</v>
      </c>
      <c r="AQ14" s="62">
        <f t="shared" si="13"/>
        <v>3.364435225113604</v>
      </c>
      <c r="AR14" s="62">
        <f t="shared" si="14"/>
        <v>3.9534946448834272</v>
      </c>
      <c r="AS14" s="62">
        <f t="shared" si="15"/>
        <v>6.522092798170152</v>
      </c>
      <c r="AU14" s="61">
        <f t="shared" si="16"/>
        <v>28.917161</v>
      </c>
      <c r="AV14" s="61">
        <f t="shared" si="17"/>
        <v>52.117179999999998</v>
      </c>
      <c r="AW14" s="61">
        <v>680</v>
      </c>
      <c r="AX14" s="71">
        <f t="shared" si="18"/>
        <v>0</v>
      </c>
      <c r="AY14" s="72">
        <f t="shared" si="19"/>
        <v>0</v>
      </c>
      <c r="BA14" s="62">
        <f t="shared" si="20"/>
        <v>3.364435225113604</v>
      </c>
      <c r="BB14" s="62">
        <f t="shared" si="21"/>
        <v>3.9534946448834272</v>
      </c>
      <c r="BC14" s="62">
        <f t="shared" si="22"/>
        <v>6.522092798170152</v>
      </c>
    </row>
    <row r="15" spans="1:55" x14ac:dyDescent="0.25">
      <c r="A15" s="30">
        <v>181</v>
      </c>
      <c r="B15" s="31" t="s">
        <v>0</v>
      </c>
      <c r="C15" s="30">
        <v>180</v>
      </c>
      <c r="D15" s="30">
        <v>2950033</v>
      </c>
      <c r="E15" s="31" t="s">
        <v>412</v>
      </c>
      <c r="F15" s="31" t="s">
        <v>37</v>
      </c>
      <c r="G15" s="30">
        <v>-50.967171999999998</v>
      </c>
      <c r="H15" s="30">
        <v>-29.067164999999999</v>
      </c>
      <c r="I15" s="31" t="s">
        <v>255</v>
      </c>
      <c r="J15" s="30">
        <v>8</v>
      </c>
      <c r="K15" s="30">
        <v>86</v>
      </c>
      <c r="L15" s="31" t="s">
        <v>10</v>
      </c>
      <c r="M15" s="31" t="s">
        <v>413</v>
      </c>
      <c r="N15" s="30">
        <v>860</v>
      </c>
      <c r="O15" s="31" t="s">
        <v>6</v>
      </c>
      <c r="P15" s="31" t="s">
        <v>7</v>
      </c>
      <c r="Q15" s="31" t="s">
        <v>8</v>
      </c>
      <c r="R15" s="30">
        <v>30</v>
      </c>
      <c r="S15" s="30">
        <v>153.23666499999999</v>
      </c>
      <c r="T15" s="30">
        <v>143.43666400000001</v>
      </c>
      <c r="U15" s="30">
        <v>109.950001</v>
      </c>
      <c r="V15" s="30">
        <v>138.05333200000001</v>
      </c>
      <c r="W15" s="30">
        <v>120.466667</v>
      </c>
      <c r="X15" s="30">
        <v>145.253334</v>
      </c>
      <c r="Y15" s="30">
        <v>176.02333300000001</v>
      </c>
      <c r="Z15" s="30">
        <v>134.74333300000001</v>
      </c>
      <c r="AA15" s="30">
        <v>149.80333300000001</v>
      </c>
      <c r="AB15" s="30">
        <v>162.94333399999999</v>
      </c>
      <c r="AC15" s="30">
        <v>131.096667</v>
      </c>
      <c r="AD15" s="30">
        <v>135.69666599999999</v>
      </c>
      <c r="AE15" s="30">
        <v>1700.7033300000001</v>
      </c>
      <c r="AF15" s="30">
        <v>406.62333000000001</v>
      </c>
      <c r="AG15" s="30">
        <v>403.77333299999998</v>
      </c>
      <c r="AH15" s="30">
        <v>460.569999</v>
      </c>
      <c r="AI15" s="30">
        <v>429.73666700000001</v>
      </c>
      <c r="AM15" s="61">
        <f t="shared" si="10"/>
        <v>29.067164999999999</v>
      </c>
      <c r="AN15" s="61">
        <f t="shared" si="11"/>
        <v>50.967171999999998</v>
      </c>
      <c r="AO15" s="61">
        <f t="shared" si="12"/>
        <v>860</v>
      </c>
      <c r="AQ15" s="62">
        <f t="shared" si="13"/>
        <v>3.3696091865952718</v>
      </c>
      <c r="AR15" s="62">
        <f t="shared" si="14"/>
        <v>3.9311817391948631</v>
      </c>
      <c r="AS15" s="62">
        <f t="shared" si="15"/>
        <v>6.7569323892475532</v>
      </c>
      <c r="AU15" s="61">
        <f t="shared" si="16"/>
        <v>29.067164999999999</v>
      </c>
      <c r="AV15" s="61">
        <f t="shared" si="17"/>
        <v>50.967171999999998</v>
      </c>
      <c r="AW15" s="61">
        <v>860</v>
      </c>
      <c r="AX15" s="71">
        <f t="shared" si="18"/>
        <v>0</v>
      </c>
      <c r="AY15" s="72">
        <f t="shared" si="19"/>
        <v>0</v>
      </c>
      <c r="BA15" s="62">
        <f t="shared" si="20"/>
        <v>3.3696091865952718</v>
      </c>
      <c r="BB15" s="62">
        <f t="shared" si="21"/>
        <v>3.9311817391948631</v>
      </c>
      <c r="BC15" s="62">
        <f t="shared" si="22"/>
        <v>6.7569323892475532</v>
      </c>
    </row>
    <row r="16" spans="1:55" x14ac:dyDescent="0.25">
      <c r="A16" s="30">
        <v>173</v>
      </c>
      <c r="B16" s="31" t="s">
        <v>0</v>
      </c>
      <c r="C16" s="30">
        <v>172</v>
      </c>
      <c r="D16" s="30">
        <v>2950008</v>
      </c>
      <c r="E16" s="31" t="s">
        <v>414</v>
      </c>
      <c r="F16" s="31" t="s">
        <v>37</v>
      </c>
      <c r="G16" s="30">
        <v>-50.167164999999997</v>
      </c>
      <c r="H16" s="30">
        <v>-29.100501999999999</v>
      </c>
      <c r="I16" s="31" t="s">
        <v>255</v>
      </c>
      <c r="J16" s="30">
        <v>8</v>
      </c>
      <c r="K16" s="30">
        <v>86</v>
      </c>
      <c r="L16" s="31" t="s">
        <v>10</v>
      </c>
      <c r="M16" s="31" t="s">
        <v>415</v>
      </c>
      <c r="N16" s="30">
        <v>954</v>
      </c>
      <c r="O16" s="31" t="s">
        <v>6</v>
      </c>
      <c r="P16" s="31" t="s">
        <v>7</v>
      </c>
      <c r="Q16" s="31" t="s">
        <v>8</v>
      </c>
      <c r="R16" s="30">
        <v>30</v>
      </c>
      <c r="S16" s="30">
        <v>147.53</v>
      </c>
      <c r="T16" s="30">
        <v>149.66999999999999</v>
      </c>
      <c r="U16" s="30">
        <v>104.890001</v>
      </c>
      <c r="V16" s="30">
        <v>105.42</v>
      </c>
      <c r="W16" s="30">
        <v>95.293333000000004</v>
      </c>
      <c r="X16" s="30">
        <v>117.483334</v>
      </c>
      <c r="Y16" s="30">
        <v>131.783332</v>
      </c>
      <c r="Z16" s="30">
        <v>124.156666</v>
      </c>
      <c r="AA16" s="30">
        <v>125.953334</v>
      </c>
      <c r="AB16" s="30">
        <v>144.49</v>
      </c>
      <c r="AC16" s="30">
        <v>119.16</v>
      </c>
      <c r="AD16" s="30">
        <v>128.91</v>
      </c>
      <c r="AE16" s="30">
        <v>1494.7400009999999</v>
      </c>
      <c r="AF16" s="30">
        <v>402.09000099999997</v>
      </c>
      <c r="AG16" s="30">
        <v>318.19666799999999</v>
      </c>
      <c r="AH16" s="30">
        <v>381.89333199999999</v>
      </c>
      <c r="AI16" s="30">
        <v>392.56</v>
      </c>
      <c r="AM16" s="61">
        <f t="shared" si="10"/>
        <v>29.100501999999999</v>
      </c>
      <c r="AN16" s="61">
        <f t="shared" si="11"/>
        <v>50.167164999999997</v>
      </c>
      <c r="AO16" s="61">
        <f t="shared" si="12"/>
        <v>954</v>
      </c>
      <c r="AQ16" s="62">
        <f t="shared" si="13"/>
        <v>3.3707554248877591</v>
      </c>
      <c r="AR16" s="62">
        <f t="shared" si="14"/>
        <v>3.9153607290263004</v>
      </c>
      <c r="AS16" s="62">
        <f t="shared" si="15"/>
        <v>6.8606636714482869</v>
      </c>
      <c r="AU16" s="61">
        <f t="shared" si="16"/>
        <v>29.100501999999999</v>
      </c>
      <c r="AV16" s="61">
        <f t="shared" si="17"/>
        <v>50.167164999999997</v>
      </c>
      <c r="AW16" s="61">
        <v>955</v>
      </c>
      <c r="AX16" s="71">
        <f t="shared" si="18"/>
        <v>1</v>
      </c>
      <c r="AY16" s="72">
        <f t="shared" si="19"/>
        <v>1.0482180293501049E-3</v>
      </c>
      <c r="BA16" s="62">
        <f t="shared" si="20"/>
        <v>3.3707554248877591</v>
      </c>
      <c r="BB16" s="62">
        <f t="shared" si="21"/>
        <v>3.9153607290263004</v>
      </c>
      <c r="BC16" s="62">
        <f t="shared" si="22"/>
        <v>6.8617113404807304</v>
      </c>
    </row>
    <row r="17" spans="18:38" x14ac:dyDescent="0.25">
      <c r="AE17" s="58" t="s">
        <v>524</v>
      </c>
      <c r="AF17" s="58" t="s">
        <v>525</v>
      </c>
      <c r="AG17" s="58" t="s">
        <v>526</v>
      </c>
      <c r="AH17" s="58" t="s">
        <v>527</v>
      </c>
      <c r="AI17" s="58" t="s">
        <v>521</v>
      </c>
      <c r="AJ17" s="58" t="s">
        <v>522</v>
      </c>
      <c r="AK17" s="58" t="s">
        <v>523</v>
      </c>
      <c r="AL17" s="90" t="s">
        <v>579</v>
      </c>
    </row>
    <row r="18" spans="18:38" x14ac:dyDescent="0.25">
      <c r="R18" s="54" t="s">
        <v>541</v>
      </c>
      <c r="S18" s="63">
        <f>AVERAGE(S2:S16)</f>
        <v>148.89488840000004</v>
      </c>
      <c r="T18" s="63">
        <f t="shared" ref="T18:AD18" si="23">AVERAGE(T2:T16)</f>
        <v>143.05333313333333</v>
      </c>
      <c r="U18" s="63">
        <f t="shared" si="23"/>
        <v>108.57485093333334</v>
      </c>
      <c r="V18" s="63">
        <f t="shared" si="23"/>
        <v>132.65281973333333</v>
      </c>
      <c r="W18" s="63">
        <f t="shared" si="23"/>
        <v>120.72564759999999</v>
      </c>
      <c r="X18" s="63">
        <f t="shared" si="23"/>
        <v>137.12320660000003</v>
      </c>
      <c r="Y18" s="63">
        <f t="shared" si="23"/>
        <v>167.83846006666667</v>
      </c>
      <c r="Z18" s="63">
        <f t="shared" si="23"/>
        <v>131.6612748</v>
      </c>
      <c r="AA18" s="63">
        <f t="shared" si="23"/>
        <v>157.73397966666664</v>
      </c>
      <c r="AB18" s="63">
        <f t="shared" si="23"/>
        <v>174.00845226666667</v>
      </c>
      <c r="AC18" s="63">
        <f t="shared" si="23"/>
        <v>142.03263580000001</v>
      </c>
      <c r="AD18" s="63">
        <f t="shared" si="23"/>
        <v>138.35120306666664</v>
      </c>
      <c r="AE18" s="64">
        <f>MAX(S18:AD18)</f>
        <v>174.00845226666667</v>
      </c>
      <c r="AF18" s="64">
        <f>MIN(S18:AD18)</f>
        <v>108.57485093333334</v>
      </c>
      <c r="AG18" s="64">
        <f>AE18-AF18</f>
        <v>65.433601333333328</v>
      </c>
      <c r="AH18" s="65">
        <f>AG18/AF18</f>
        <v>0.6026589101513995</v>
      </c>
      <c r="AI18" s="64">
        <f>AVERAGE(S18:AD18)</f>
        <v>141.88756267222223</v>
      </c>
      <c r="AJ18" s="63">
        <f>MEDIAN(S18:AD18)</f>
        <v>140.19191943333334</v>
      </c>
      <c r="AK18" s="63">
        <f>_xlfn.STDEV.S(S18:AD18)</f>
        <v>18.560510421250363</v>
      </c>
      <c r="AL18" s="91">
        <f>SUM(S18:AD18)</f>
        <v>1702.6507520666667</v>
      </c>
    </row>
    <row r="19" spans="18:38" x14ac:dyDescent="0.25">
      <c r="R19" s="54" t="s">
        <v>542</v>
      </c>
      <c r="S19" s="63">
        <f>MAX(S2:S16)</f>
        <v>169.029999</v>
      </c>
      <c r="T19" s="63">
        <f t="shared" ref="T19:AD19" si="24">MAX(T2:T16)</f>
        <v>166.70666600000001</v>
      </c>
      <c r="U19" s="63">
        <f t="shared" si="24"/>
        <v>126.22666599999999</v>
      </c>
      <c r="V19" s="63">
        <f t="shared" si="24"/>
        <v>160.723333</v>
      </c>
      <c r="W19" s="63">
        <f t="shared" si="24"/>
        <v>146.79333199999999</v>
      </c>
      <c r="X19" s="63">
        <f t="shared" si="24"/>
        <v>153.026667</v>
      </c>
      <c r="Y19" s="63">
        <f t="shared" si="24"/>
        <v>186.7</v>
      </c>
      <c r="Z19" s="63">
        <f t="shared" si="24"/>
        <v>147.71333300000001</v>
      </c>
      <c r="AA19" s="63">
        <f t="shared" si="24"/>
        <v>180.53</v>
      </c>
      <c r="AB19" s="63">
        <f t="shared" si="24"/>
        <v>214.903333</v>
      </c>
      <c r="AC19" s="63">
        <f t="shared" si="24"/>
        <v>166.26666700000001</v>
      </c>
      <c r="AD19" s="63">
        <f t="shared" si="24"/>
        <v>162.56666799999999</v>
      </c>
      <c r="AE19" s="64">
        <f>MAX(S19:AD19)</f>
        <v>214.903333</v>
      </c>
      <c r="AF19" s="64">
        <f>MIN(S19:AD19)</f>
        <v>126.22666599999999</v>
      </c>
      <c r="AG19" s="64">
        <f>AE19-AF19</f>
        <v>88.676667000000009</v>
      </c>
      <c r="AH19" s="65">
        <f>AG19/AF19</f>
        <v>0.70251928384133988</v>
      </c>
      <c r="AI19" s="64">
        <f>AVERAGE(S19:AD19)</f>
        <v>165.09888866666665</v>
      </c>
      <c r="AJ19" s="63">
        <f>MEDIAN(S19:AD19)</f>
        <v>164.41666750000002</v>
      </c>
      <c r="AK19" s="63">
        <f>_xlfn.STDEV.S(S19:AD19)</f>
        <v>22.410040315649411</v>
      </c>
      <c r="AL19" s="63"/>
    </row>
    <row r="20" spans="18:38" x14ac:dyDescent="0.25">
      <c r="R20" s="54" t="s">
        <v>543</v>
      </c>
      <c r="S20" s="63">
        <f>MIN(S2:S16)</f>
        <v>111.85862</v>
      </c>
      <c r="T20" s="63">
        <f t="shared" ref="T20:AD20" si="25">MIN(T2:T16)</f>
        <v>107.37931</v>
      </c>
      <c r="U20" s="63">
        <f t="shared" si="25"/>
        <v>83.196551999999997</v>
      </c>
      <c r="V20" s="63">
        <f t="shared" si="25"/>
        <v>105.42</v>
      </c>
      <c r="W20" s="63">
        <f t="shared" si="25"/>
        <v>95.293333000000004</v>
      </c>
      <c r="X20" s="63">
        <f t="shared" si="25"/>
        <v>116.69666700000001</v>
      </c>
      <c r="Y20" s="63">
        <f t="shared" si="25"/>
        <v>131.783332</v>
      </c>
      <c r="Z20" s="63">
        <f t="shared" si="25"/>
        <v>117.123333</v>
      </c>
      <c r="AA20" s="63">
        <f t="shared" si="25"/>
        <v>125.953334</v>
      </c>
      <c r="AB20" s="63">
        <f t="shared" si="25"/>
        <v>144.49</v>
      </c>
      <c r="AC20" s="63">
        <f t="shared" si="25"/>
        <v>119.16</v>
      </c>
      <c r="AD20" s="63">
        <f t="shared" si="25"/>
        <v>102.609999</v>
      </c>
      <c r="AE20" s="64">
        <f>MAX(S20:AD20)</f>
        <v>144.49</v>
      </c>
      <c r="AF20" s="64">
        <f>MIN(S20:AD20)</f>
        <v>83.196551999999997</v>
      </c>
      <c r="AG20" s="64">
        <f>AE20-AF20</f>
        <v>61.293448000000012</v>
      </c>
      <c r="AH20" s="65">
        <f>AG20/AF20</f>
        <v>0.73673062797121702</v>
      </c>
      <c r="AI20" s="64">
        <f>AVERAGE(S20:AD20)</f>
        <v>113.41370666666667</v>
      </c>
      <c r="AJ20" s="63">
        <f>MEDIAN(S20:AD20)</f>
        <v>114.27764350000001</v>
      </c>
      <c r="AK20" s="63">
        <f>_xlfn.STDEV.S(S20:AD20)</f>
        <v>16.456158008204994</v>
      </c>
      <c r="AL20" s="63"/>
    </row>
    <row r="21" spans="18:38" x14ac:dyDescent="0.25">
      <c r="R21" s="54" t="s">
        <v>540</v>
      </c>
      <c r="S21" s="66">
        <f>$AI$18</f>
        <v>141.88756267222223</v>
      </c>
      <c r="T21" s="66">
        <f t="shared" ref="T21:AD21" si="26">$AI$18</f>
        <v>141.88756267222223</v>
      </c>
      <c r="U21" s="66">
        <f>$AI$18</f>
        <v>141.88756267222223</v>
      </c>
      <c r="V21" s="66">
        <f t="shared" si="26"/>
        <v>141.88756267222223</v>
      </c>
      <c r="W21" s="66">
        <f t="shared" si="26"/>
        <v>141.88756267222223</v>
      </c>
      <c r="X21" s="66">
        <f t="shared" si="26"/>
        <v>141.88756267222223</v>
      </c>
      <c r="Y21" s="66">
        <f t="shared" si="26"/>
        <v>141.88756267222223</v>
      </c>
      <c r="Z21" s="66">
        <f t="shared" si="26"/>
        <v>141.88756267222223</v>
      </c>
      <c r="AA21" s="66">
        <f t="shared" si="26"/>
        <v>141.88756267222223</v>
      </c>
      <c r="AB21" s="66">
        <f t="shared" si="26"/>
        <v>141.88756267222223</v>
      </c>
      <c r="AC21" s="66">
        <f t="shared" si="26"/>
        <v>141.88756267222223</v>
      </c>
      <c r="AD21" s="66">
        <f t="shared" si="26"/>
        <v>141.88756267222223</v>
      </c>
      <c r="AE21" s="64"/>
      <c r="AF21" s="64"/>
      <c r="AG21" s="64"/>
      <c r="AH21" s="65"/>
      <c r="AI21" s="64"/>
      <c r="AJ21" s="63"/>
      <c r="AK21" s="63"/>
      <c r="AL21" s="63"/>
    </row>
    <row r="22" spans="18:38" x14ac:dyDescent="0.25">
      <c r="R22" s="54" t="s">
        <v>544</v>
      </c>
      <c r="S22" s="66">
        <f>AVERAGE($S$18:$T$18,$Y$18:$AD$18)</f>
        <v>150.4467784</v>
      </c>
      <c r="T22" s="66">
        <f t="shared" ref="T22:AD22" si="27">AVERAGE($S$18:$T$18,$Y$18:$AD$18)</f>
        <v>150.4467784</v>
      </c>
      <c r="U22" s="66"/>
      <c r="V22" s="66"/>
      <c r="W22" s="66"/>
      <c r="X22" s="66"/>
      <c r="Y22" s="66">
        <f t="shared" si="27"/>
        <v>150.4467784</v>
      </c>
      <c r="Z22" s="66">
        <f t="shared" si="27"/>
        <v>150.4467784</v>
      </c>
      <c r="AA22" s="66">
        <f t="shared" si="27"/>
        <v>150.4467784</v>
      </c>
      <c r="AB22" s="66">
        <f t="shared" si="27"/>
        <v>150.4467784</v>
      </c>
      <c r="AC22" s="66">
        <f t="shared" si="27"/>
        <v>150.4467784</v>
      </c>
      <c r="AD22" s="66">
        <f t="shared" si="27"/>
        <v>150.4467784</v>
      </c>
      <c r="AE22" s="64"/>
      <c r="AF22" s="64"/>
      <c r="AG22" s="64"/>
      <c r="AH22" s="65"/>
      <c r="AI22" s="64"/>
      <c r="AJ22" s="63"/>
      <c r="AK22" s="63"/>
      <c r="AL22" s="63"/>
    </row>
    <row r="23" spans="18:38" x14ac:dyDescent="0.25">
      <c r="R23" s="54" t="s">
        <v>545</v>
      </c>
      <c r="S23" s="66"/>
      <c r="T23" s="66"/>
      <c r="U23" s="66">
        <f>AVERAGE($U$18:$X$18)</f>
        <v>124.76913121666666</v>
      </c>
      <c r="V23" s="66">
        <f>AVERAGE($U$18:$X$18)</f>
        <v>124.76913121666666</v>
      </c>
      <c r="W23" s="66">
        <f>AVERAGE($U$18:$X$18)</f>
        <v>124.76913121666666</v>
      </c>
      <c r="X23" s="66">
        <f>AVERAGE($U$18:$X$18)</f>
        <v>124.76913121666666</v>
      </c>
      <c r="Y23" s="66"/>
      <c r="Z23" s="66"/>
      <c r="AA23" s="66"/>
      <c r="AB23" s="66"/>
      <c r="AC23" s="66"/>
      <c r="AD23" s="66"/>
      <c r="AE23" s="64"/>
      <c r="AF23" s="64"/>
      <c r="AG23" s="64"/>
      <c r="AH23" s="65"/>
      <c r="AI23" s="64"/>
      <c r="AJ23" s="63"/>
      <c r="AK23" s="63"/>
      <c r="AL23" s="63"/>
    </row>
    <row r="24" spans="18:38" x14ac:dyDescent="0.25">
      <c r="R24" s="55" t="s">
        <v>522</v>
      </c>
      <c r="S24" s="64">
        <f>MEDIAN(S2:S16)</f>
        <v>147.53</v>
      </c>
      <c r="T24" s="64">
        <f t="shared" ref="T24:AD24" si="28">MEDIAN(T2:T16)</f>
        <v>144.120689</v>
      </c>
      <c r="U24" s="64">
        <f t="shared" si="28"/>
        <v>109.80333400000001</v>
      </c>
      <c r="V24" s="64">
        <f t="shared" si="28"/>
        <v>137.64666700000001</v>
      </c>
      <c r="W24" s="64">
        <f t="shared" si="28"/>
        <v>123.82333300000001</v>
      </c>
      <c r="X24" s="64">
        <f t="shared" si="28"/>
        <v>137.66333399999999</v>
      </c>
      <c r="Y24" s="64">
        <f t="shared" si="28"/>
        <v>169.473333</v>
      </c>
      <c r="Z24" s="64">
        <f t="shared" si="28"/>
        <v>130.39333300000001</v>
      </c>
      <c r="AA24" s="64">
        <f t="shared" si="28"/>
        <v>166.033333</v>
      </c>
      <c r="AB24" s="64">
        <f t="shared" si="28"/>
        <v>169.64000100000001</v>
      </c>
      <c r="AC24" s="64">
        <f t="shared" si="28"/>
        <v>140.94999999999999</v>
      </c>
      <c r="AD24" s="64">
        <f t="shared" si="28"/>
        <v>139.533334</v>
      </c>
      <c r="AE24" s="64">
        <f>MAX(S24:AD24)</f>
        <v>169.64000100000001</v>
      </c>
      <c r="AF24" s="64">
        <f>MIN(S24:AD24)</f>
        <v>109.80333400000001</v>
      </c>
      <c r="AG24" s="64">
        <f>AE24-AF24</f>
        <v>59.836667000000006</v>
      </c>
      <c r="AH24" s="65">
        <f>AG24/AF24</f>
        <v>0.54494399049850351</v>
      </c>
      <c r="AI24" s="64">
        <f>AVERAGE(S24:AD24)</f>
        <v>143.05089091666667</v>
      </c>
      <c r="AJ24" s="63">
        <f>MEDIAN(S24:AD24)</f>
        <v>140.24166700000001</v>
      </c>
      <c r="AK24" s="63">
        <f>_xlfn.STDEV.S(S24:AD24)</f>
        <v>18.252912352082923</v>
      </c>
      <c r="AL24" s="63"/>
    </row>
    <row r="25" spans="18:38" x14ac:dyDescent="0.25">
      <c r="R25" s="54" t="s">
        <v>523</v>
      </c>
      <c r="S25" s="63">
        <f>_xlfn.STDEV.S(S2:S16)</f>
        <v>17.462514448585022</v>
      </c>
      <c r="T25" s="63">
        <f t="shared" ref="T25:AD25" si="29">_xlfn.STDEV.S(T2:T16)</f>
        <v>15.452950234213858</v>
      </c>
      <c r="U25" s="63">
        <f t="shared" si="29"/>
        <v>11.508955114918413</v>
      </c>
      <c r="V25" s="63">
        <f t="shared" si="29"/>
        <v>14.850812125453773</v>
      </c>
      <c r="W25" s="63">
        <f t="shared" si="29"/>
        <v>13.973077020965546</v>
      </c>
      <c r="X25" s="63">
        <f t="shared" si="29"/>
        <v>9.8674996141051921</v>
      </c>
      <c r="Y25" s="63">
        <f t="shared" si="29"/>
        <v>15.316859604870661</v>
      </c>
      <c r="Z25" s="63">
        <f t="shared" si="29"/>
        <v>9.2733619388346451</v>
      </c>
      <c r="AA25" s="63">
        <f t="shared" si="29"/>
        <v>16.801973764737419</v>
      </c>
      <c r="AB25" s="63">
        <f t="shared" si="29"/>
        <v>21.197001384878412</v>
      </c>
      <c r="AC25" s="63">
        <f t="shared" si="29"/>
        <v>15.043054255900362</v>
      </c>
      <c r="AD25" s="63">
        <f t="shared" si="29"/>
        <v>14.620626310199272</v>
      </c>
      <c r="AE25" s="64"/>
      <c r="AF25" s="64"/>
      <c r="AG25" s="64"/>
      <c r="AH25" s="65"/>
      <c r="AI25" s="64"/>
      <c r="AJ25" s="63"/>
      <c r="AK25" s="63"/>
      <c r="AL25" s="63"/>
    </row>
    <row r="26" spans="18:38" x14ac:dyDescent="0.25">
      <c r="R26" s="54" t="s">
        <v>526</v>
      </c>
      <c r="S26" s="63">
        <f>S19-S20</f>
        <v>57.171379000000002</v>
      </c>
      <c r="T26" s="63">
        <f>T19-T20</f>
        <v>59.327356000000009</v>
      </c>
      <c r="U26" s="63">
        <f t="shared" ref="U26:AD26" si="30">U19-U20</f>
        <v>43.030113999999998</v>
      </c>
      <c r="V26" s="63">
        <f t="shared" si="30"/>
        <v>55.303332999999995</v>
      </c>
      <c r="W26" s="63">
        <f t="shared" si="30"/>
        <v>51.499998999999988</v>
      </c>
      <c r="X26" s="63">
        <f t="shared" si="30"/>
        <v>36.33</v>
      </c>
      <c r="Y26" s="63">
        <f t="shared" si="30"/>
        <v>54.916667999999987</v>
      </c>
      <c r="Z26" s="63">
        <f t="shared" si="30"/>
        <v>30.590000000000003</v>
      </c>
      <c r="AA26" s="63">
        <f t="shared" si="30"/>
        <v>54.576666000000003</v>
      </c>
      <c r="AB26" s="63">
        <f>AB19-AB20</f>
        <v>70.413332999999994</v>
      </c>
      <c r="AC26" s="63">
        <f t="shared" si="30"/>
        <v>47.106667000000016</v>
      </c>
      <c r="AD26" s="63">
        <f t="shared" si="30"/>
        <v>59.956668999999991</v>
      </c>
      <c r="AE26" s="64">
        <f>MAX(S26:AD26)</f>
        <v>70.413332999999994</v>
      </c>
      <c r="AF26" s="64">
        <f>MIN(S26:AD26)</f>
        <v>30.590000000000003</v>
      </c>
      <c r="AG26" s="64">
        <f>AE26-AF26</f>
        <v>39.823332999999991</v>
      </c>
      <c r="AH26" s="65">
        <f>AG26/AF26</f>
        <v>1.3018415495259885</v>
      </c>
      <c r="AI26" s="64">
        <f>AVERAGE(S26:AD26)</f>
        <v>51.685182000000005</v>
      </c>
      <c r="AJ26" s="63">
        <f>MEDIAN(S26:AD26)</f>
        <v>54.746666999999995</v>
      </c>
      <c r="AK26" s="63">
        <f>_xlfn.STDEV.S(S26:AD26)</f>
        <v>10.938888627643561</v>
      </c>
      <c r="AL26" s="63"/>
    </row>
    <row r="27" spans="18:38" x14ac:dyDescent="0.25">
      <c r="R27" s="54" t="s">
        <v>527</v>
      </c>
      <c r="S27" s="67">
        <f>S26/S20</f>
        <v>0.51110391849997794</v>
      </c>
      <c r="T27" s="67">
        <f t="shared" ref="T27:AD27" si="31">T26/T20</f>
        <v>0.55250267486352822</v>
      </c>
      <c r="U27" s="67">
        <f t="shared" si="31"/>
        <v>0.51721030458089179</v>
      </c>
      <c r="V27" s="67">
        <f t="shared" si="31"/>
        <v>0.52460000948586605</v>
      </c>
      <c r="W27" s="67">
        <f t="shared" si="31"/>
        <v>0.5404365381993721</v>
      </c>
      <c r="X27" s="67">
        <f t="shared" si="31"/>
        <v>0.31131994541026609</v>
      </c>
      <c r="Y27" s="67">
        <f t="shared" si="31"/>
        <v>0.4167193769239344</v>
      </c>
      <c r="Z27" s="67">
        <f t="shared" si="31"/>
        <v>0.26117767669743486</v>
      </c>
      <c r="AA27" s="67">
        <f t="shared" si="31"/>
        <v>0.43330862524051966</v>
      </c>
      <c r="AB27" s="67">
        <f t="shared" si="31"/>
        <v>0.4873232265208664</v>
      </c>
      <c r="AC27" s="67">
        <f t="shared" si="31"/>
        <v>0.39532281805975172</v>
      </c>
      <c r="AD27" s="67">
        <f t="shared" si="31"/>
        <v>0.58431604701604167</v>
      </c>
      <c r="AE27" s="64"/>
      <c r="AF27" s="64"/>
      <c r="AG27" s="64"/>
      <c r="AH27" s="65"/>
      <c r="AI27" s="64"/>
      <c r="AJ27" s="63"/>
      <c r="AK27" s="63"/>
      <c r="AL27" s="63"/>
    </row>
    <row r="34" spans="1:1" x14ac:dyDescent="0.25">
      <c r="A34" t="s">
        <v>598</v>
      </c>
    </row>
    <row r="57" spans="1:1" x14ac:dyDescent="0.25">
      <c r="A57" t="s">
        <v>599</v>
      </c>
    </row>
    <row r="78" spans="1:1" x14ac:dyDescent="0.25">
      <c r="A78" s="68" t="s">
        <v>600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0"/>
  <sheetViews>
    <sheetView topLeftCell="A34" zoomScale="80" zoomScaleNormal="80" workbookViewId="0">
      <selection activeCell="L49" sqref="L49"/>
    </sheetView>
  </sheetViews>
  <sheetFormatPr defaultRowHeight="15" x14ac:dyDescent="0.25"/>
  <cols>
    <col min="3" max="3" width="15.140625" customWidth="1"/>
    <col min="5" max="5" width="37.85546875" customWidth="1"/>
    <col min="6" max="6" width="14.28515625" customWidth="1"/>
    <col min="7" max="7" width="14.5703125" customWidth="1"/>
    <col min="8" max="8" width="15.28515625" customWidth="1"/>
    <col min="9" max="9" width="38.42578125" customWidth="1"/>
    <col min="13" max="13" width="24.7109375" customWidth="1"/>
    <col min="14" max="14" width="11.5703125" customWidth="1"/>
    <col min="15" max="15" width="20.140625" customWidth="1"/>
    <col min="16" max="16" width="34.42578125" customWidth="1"/>
    <col min="17" max="17" width="33.7109375" customWidth="1"/>
    <col min="18" max="18" width="34.28515625" customWidth="1"/>
    <col min="28" max="28" width="10.5703125" customWidth="1"/>
    <col min="41" max="41" width="13.5703125" customWidth="1"/>
    <col min="45" max="45" width="22.140625" customWidth="1"/>
    <col min="50" max="50" width="16.42578125" customWidth="1"/>
    <col min="51" max="51" width="15.5703125" customWidth="1"/>
    <col min="52" max="52" width="11.85546875" customWidth="1"/>
  </cols>
  <sheetData>
    <row r="1" spans="1:55" x14ac:dyDescent="0.25">
      <c r="A1" s="44" t="s">
        <v>493</v>
      </c>
      <c r="B1" s="44" t="s">
        <v>495</v>
      </c>
      <c r="C1" s="45" t="s">
        <v>494</v>
      </c>
      <c r="D1" s="45" t="s">
        <v>492</v>
      </c>
      <c r="E1" s="46" t="s">
        <v>485</v>
      </c>
      <c r="F1" s="46" t="s">
        <v>486</v>
      </c>
      <c r="G1" s="47" t="s">
        <v>496</v>
      </c>
      <c r="H1" s="47" t="s">
        <v>497</v>
      </c>
      <c r="I1" s="46" t="s">
        <v>487</v>
      </c>
      <c r="J1" s="47" t="s">
        <v>498</v>
      </c>
      <c r="K1" s="47" t="s">
        <v>499</v>
      </c>
      <c r="L1" s="46" t="s">
        <v>488</v>
      </c>
      <c r="M1" s="46" t="s">
        <v>500</v>
      </c>
      <c r="N1" s="47" t="s">
        <v>501</v>
      </c>
      <c r="O1" s="46" t="s">
        <v>489</v>
      </c>
      <c r="P1" s="46" t="s">
        <v>490</v>
      </c>
      <c r="Q1" s="46" t="s">
        <v>491</v>
      </c>
      <c r="R1" s="47" t="s">
        <v>502</v>
      </c>
      <c r="S1" s="47" t="s">
        <v>503</v>
      </c>
      <c r="T1" s="47" t="s">
        <v>504</v>
      </c>
      <c r="U1" s="47" t="s">
        <v>505</v>
      </c>
      <c r="V1" s="47" t="s">
        <v>506</v>
      </c>
      <c r="W1" s="47" t="s">
        <v>507</v>
      </c>
      <c r="X1" s="47" t="s">
        <v>508</v>
      </c>
      <c r="Y1" s="47" t="s">
        <v>509</v>
      </c>
      <c r="Z1" s="47" t="s">
        <v>510</v>
      </c>
      <c r="AA1" s="47" t="s">
        <v>511</v>
      </c>
      <c r="AB1" s="47" t="s">
        <v>512</v>
      </c>
      <c r="AC1" s="47" t="s">
        <v>513</v>
      </c>
      <c r="AD1" s="47" t="s">
        <v>514</v>
      </c>
      <c r="AE1" s="47" t="s">
        <v>515</v>
      </c>
      <c r="AF1" s="47" t="s">
        <v>516</v>
      </c>
      <c r="AG1" s="47" t="s">
        <v>517</v>
      </c>
      <c r="AH1" s="47" t="s">
        <v>518</v>
      </c>
      <c r="AI1" s="47" t="s">
        <v>519</v>
      </c>
      <c r="AM1" s="1" t="s">
        <v>548</v>
      </c>
      <c r="AN1" s="1" t="s">
        <v>549</v>
      </c>
      <c r="AO1" s="1" t="s">
        <v>550</v>
      </c>
      <c r="AQ1" s="1" t="s">
        <v>551</v>
      </c>
      <c r="AR1" s="1" t="s">
        <v>552</v>
      </c>
      <c r="AS1" s="1" t="s">
        <v>553</v>
      </c>
      <c r="AU1" s="1" t="s">
        <v>548</v>
      </c>
      <c r="AV1" s="1" t="s">
        <v>549</v>
      </c>
      <c r="AW1" s="1" t="s">
        <v>554</v>
      </c>
      <c r="AX1" s="70" t="s">
        <v>557</v>
      </c>
      <c r="AY1" s="70" t="s">
        <v>556</v>
      </c>
      <c r="BA1" s="1" t="s">
        <v>551</v>
      </c>
      <c r="BB1" s="1" t="s">
        <v>552</v>
      </c>
      <c r="BC1" s="1" t="s">
        <v>554</v>
      </c>
    </row>
    <row r="2" spans="1:55" x14ac:dyDescent="0.25">
      <c r="A2" s="32">
        <v>217</v>
      </c>
      <c r="B2" s="33" t="s">
        <v>0</v>
      </c>
      <c r="C2" s="32">
        <v>216</v>
      </c>
      <c r="D2" s="32">
        <v>3052004</v>
      </c>
      <c r="E2" s="33" t="s">
        <v>416</v>
      </c>
      <c r="F2" s="33" t="s">
        <v>37</v>
      </c>
      <c r="G2" s="32">
        <v>-52.067188999999999</v>
      </c>
      <c r="H2" s="32">
        <v>-30.700499000000001</v>
      </c>
      <c r="I2" s="33" t="s">
        <v>255</v>
      </c>
      <c r="J2" s="32">
        <v>8</v>
      </c>
      <c r="K2" s="32">
        <v>87</v>
      </c>
      <c r="L2" s="33" t="s">
        <v>10</v>
      </c>
      <c r="M2" s="33" t="s">
        <v>417</v>
      </c>
      <c r="N2" s="32">
        <v>121</v>
      </c>
      <c r="O2" s="33" t="s">
        <v>6</v>
      </c>
      <c r="P2" s="33" t="s">
        <v>7</v>
      </c>
      <c r="Q2" s="33" t="s">
        <v>8</v>
      </c>
      <c r="R2" s="32">
        <v>30</v>
      </c>
      <c r="S2" s="32">
        <v>127.41</v>
      </c>
      <c r="T2" s="32">
        <v>131.22999999999999</v>
      </c>
      <c r="U2" s="32">
        <v>120.386667</v>
      </c>
      <c r="V2" s="32">
        <v>131.94333499999999</v>
      </c>
      <c r="W2" s="32">
        <v>122.096667</v>
      </c>
      <c r="X2" s="32">
        <v>138.310001</v>
      </c>
      <c r="Y2" s="32">
        <v>162.15</v>
      </c>
      <c r="Z2" s="32">
        <v>120.203334</v>
      </c>
      <c r="AA2" s="32">
        <v>159.849998</v>
      </c>
      <c r="AB2" s="32">
        <v>137.71666500000001</v>
      </c>
      <c r="AC2" s="32">
        <v>118.18</v>
      </c>
      <c r="AD2" s="32">
        <v>132.246667</v>
      </c>
      <c r="AE2" s="32">
        <v>1601.723334</v>
      </c>
      <c r="AF2" s="32">
        <v>379.02666599999998</v>
      </c>
      <c r="AG2" s="32">
        <v>392.35000200000002</v>
      </c>
      <c r="AH2" s="32">
        <v>442.20333199999999</v>
      </c>
      <c r="AI2" s="32">
        <v>388.14333299999998</v>
      </c>
      <c r="AM2" s="61">
        <f t="shared" ref="AM2:AM7" si="0">ABS(H2)</f>
        <v>30.700499000000001</v>
      </c>
      <c r="AN2" s="61">
        <f t="shared" ref="AN2:AN7" si="1">ABS(G2)</f>
        <v>52.067188999999999</v>
      </c>
      <c r="AO2" s="61">
        <f t="shared" ref="AO2:AO7" si="2">N2</f>
        <v>121</v>
      </c>
      <c r="AQ2" s="62">
        <f t="shared" ref="AQ2:AQ7" si="3">LN(AM2)</f>
        <v>3.4242789085327168</v>
      </c>
      <c r="AR2" s="62">
        <f t="shared" ref="AR2:AS7" si="4">LN(AN2)</f>
        <v>3.9525349806973988</v>
      </c>
      <c r="AS2" s="62">
        <f t="shared" si="4"/>
        <v>4.7957905455967413</v>
      </c>
      <c r="AU2" s="61">
        <f>AM2</f>
        <v>30.700499000000001</v>
      </c>
      <c r="AV2" s="61">
        <f>AN2</f>
        <v>52.067188999999999</v>
      </c>
      <c r="AW2" s="61">
        <v>121</v>
      </c>
      <c r="AX2" s="71">
        <f t="shared" ref="AX2:AX7" si="5">ABS(AO2-AW2)</f>
        <v>0</v>
      </c>
      <c r="AY2" s="72">
        <f t="shared" ref="AY2:AY7" si="6">ABS((AX2/AO2))</f>
        <v>0</v>
      </c>
      <c r="BA2" s="62">
        <f t="shared" ref="BA2:BA7" si="7">LN(AU2)</f>
        <v>3.4242789085327168</v>
      </c>
      <c r="BB2" s="62">
        <f t="shared" ref="BB2:BC7" si="8">LN(AV2)</f>
        <v>3.9525349806973988</v>
      </c>
      <c r="BC2" s="62">
        <f t="shared" si="8"/>
        <v>4.7957905455967413</v>
      </c>
    </row>
    <row r="3" spans="1:55" x14ac:dyDescent="0.25">
      <c r="A3" s="32">
        <v>218</v>
      </c>
      <c r="B3" s="33" t="s">
        <v>0</v>
      </c>
      <c r="C3" s="32">
        <v>217</v>
      </c>
      <c r="D3" s="32">
        <v>3052007</v>
      </c>
      <c r="E3" s="33" t="s">
        <v>418</v>
      </c>
      <c r="F3" s="33" t="s">
        <v>37</v>
      </c>
      <c r="G3" s="32">
        <v>-52.450527000000001</v>
      </c>
      <c r="H3" s="32">
        <v>-30.900497999999999</v>
      </c>
      <c r="I3" s="33" t="s">
        <v>255</v>
      </c>
      <c r="J3" s="32">
        <v>8</v>
      </c>
      <c r="K3" s="32">
        <v>87</v>
      </c>
      <c r="L3" s="33" t="s">
        <v>10</v>
      </c>
      <c r="M3" s="33" t="s">
        <v>365</v>
      </c>
      <c r="N3" s="32">
        <v>49</v>
      </c>
      <c r="O3" s="33" t="s">
        <v>6</v>
      </c>
      <c r="P3" s="33" t="s">
        <v>7</v>
      </c>
      <c r="Q3" s="33" t="s">
        <v>8</v>
      </c>
      <c r="R3" s="32">
        <v>30</v>
      </c>
      <c r="S3" s="32">
        <v>112.44999900000001</v>
      </c>
      <c r="T3" s="32">
        <v>99.433333000000005</v>
      </c>
      <c r="U3" s="32">
        <v>100.973333</v>
      </c>
      <c r="V3" s="32">
        <v>128.25666699999999</v>
      </c>
      <c r="W3" s="32">
        <v>108.45</v>
      </c>
      <c r="X3" s="32">
        <v>111.376666</v>
      </c>
      <c r="Y3" s="32">
        <v>143.41666699999999</v>
      </c>
      <c r="Z3" s="32">
        <v>98.49</v>
      </c>
      <c r="AA3" s="32">
        <v>130.58333200000001</v>
      </c>
      <c r="AB3" s="32">
        <v>117.036666</v>
      </c>
      <c r="AC3" s="32">
        <v>97.996668</v>
      </c>
      <c r="AD3" s="32">
        <v>101.516667</v>
      </c>
      <c r="AE3" s="32">
        <v>1349.9799969999999</v>
      </c>
      <c r="AF3" s="32">
        <v>312.85666500000002</v>
      </c>
      <c r="AG3" s="32">
        <v>348.08333299999998</v>
      </c>
      <c r="AH3" s="32">
        <v>372.48999900000001</v>
      </c>
      <c r="AI3" s="32">
        <v>316.55</v>
      </c>
      <c r="AM3" s="61">
        <f t="shared" si="0"/>
        <v>30.900497999999999</v>
      </c>
      <c r="AN3" s="61">
        <f t="shared" si="1"/>
        <v>52.450527000000001</v>
      </c>
      <c r="AO3" s="61">
        <f t="shared" si="2"/>
        <v>49</v>
      </c>
      <c r="AQ3" s="62">
        <f t="shared" si="3"/>
        <v>3.4307723002786847</v>
      </c>
      <c r="AR3" s="62">
        <f t="shared" si="4"/>
        <v>3.9598703824562711</v>
      </c>
      <c r="AS3" s="62">
        <f t="shared" si="4"/>
        <v>3.8918202981106265</v>
      </c>
      <c r="AU3" s="61">
        <f t="shared" ref="AU3:AV7" si="9">AM3</f>
        <v>30.900497999999999</v>
      </c>
      <c r="AV3" s="61">
        <f t="shared" si="9"/>
        <v>52.450527000000001</v>
      </c>
      <c r="AW3" s="61">
        <v>49</v>
      </c>
      <c r="AX3" s="71">
        <f t="shared" si="5"/>
        <v>0</v>
      </c>
      <c r="AY3" s="72">
        <f t="shared" si="6"/>
        <v>0</v>
      </c>
      <c r="BA3" s="62">
        <f t="shared" si="7"/>
        <v>3.4307723002786847</v>
      </c>
      <c r="BB3" s="62">
        <f t="shared" si="8"/>
        <v>3.9598703824562711</v>
      </c>
      <c r="BC3" s="62">
        <f t="shared" si="8"/>
        <v>3.8918202981106265</v>
      </c>
    </row>
    <row r="4" spans="1:55" x14ac:dyDescent="0.25">
      <c r="A4" s="32">
        <v>245</v>
      </c>
      <c r="B4" s="33" t="s">
        <v>0</v>
      </c>
      <c r="C4" s="32">
        <v>244</v>
      </c>
      <c r="D4" s="32">
        <v>3153017</v>
      </c>
      <c r="E4" s="33" t="s">
        <v>419</v>
      </c>
      <c r="F4" s="33" t="s">
        <v>2</v>
      </c>
      <c r="G4" s="32">
        <v>-53.498314999999998</v>
      </c>
      <c r="H4" s="32">
        <v>-31.314661999999998</v>
      </c>
      <c r="I4" s="33" t="s">
        <v>255</v>
      </c>
      <c r="J4" s="32">
        <v>8</v>
      </c>
      <c r="K4" s="32">
        <v>87</v>
      </c>
      <c r="L4" s="33" t="s">
        <v>10</v>
      </c>
      <c r="M4" s="33" t="s">
        <v>420</v>
      </c>
      <c r="N4" s="32">
        <v>415</v>
      </c>
      <c r="O4" s="33" t="s">
        <v>6</v>
      </c>
      <c r="P4" s="33" t="s">
        <v>7</v>
      </c>
      <c r="Q4" s="33" t="s">
        <v>8</v>
      </c>
      <c r="R4" s="32">
        <v>29</v>
      </c>
      <c r="S4" s="32">
        <v>112.753334</v>
      </c>
      <c r="T4" s="32">
        <v>136.623334</v>
      </c>
      <c r="U4" s="32">
        <v>117.703333</v>
      </c>
      <c r="V4" s="32">
        <v>149.38666699999999</v>
      </c>
      <c r="W4" s="32">
        <v>139.582142</v>
      </c>
      <c r="X4" s="32">
        <v>128.5</v>
      </c>
      <c r="Y4" s="32">
        <v>146.553572</v>
      </c>
      <c r="Z4" s="32">
        <v>97.735714999999999</v>
      </c>
      <c r="AA4" s="32">
        <v>139.67142699999999</v>
      </c>
      <c r="AB4" s="32">
        <v>131.26896500000001</v>
      </c>
      <c r="AC4" s="32">
        <v>113.18275800000001</v>
      </c>
      <c r="AD4" s="32">
        <v>110.899998</v>
      </c>
      <c r="AE4" s="32">
        <v>1523.861247</v>
      </c>
      <c r="AF4" s="32">
        <v>367.08000099999998</v>
      </c>
      <c r="AG4" s="32">
        <v>417.46881000000002</v>
      </c>
      <c r="AH4" s="32">
        <v>383.960714</v>
      </c>
      <c r="AI4" s="32">
        <v>355.351722</v>
      </c>
      <c r="AM4" s="61">
        <f t="shared" si="0"/>
        <v>31.314661999999998</v>
      </c>
      <c r="AN4" s="61">
        <f t="shared" si="1"/>
        <v>53.498314999999998</v>
      </c>
      <c r="AO4" s="61">
        <f t="shared" si="2"/>
        <v>415</v>
      </c>
      <c r="AQ4" s="62">
        <f t="shared" si="3"/>
        <v>3.4440864223697081</v>
      </c>
      <c r="AR4" s="62">
        <f t="shared" si="4"/>
        <v>3.9796501580788699</v>
      </c>
      <c r="AS4" s="62">
        <f t="shared" si="4"/>
        <v>6.0282785202306979</v>
      </c>
      <c r="AU4" s="61">
        <f t="shared" si="9"/>
        <v>31.314661999999998</v>
      </c>
      <c r="AV4" s="61">
        <f t="shared" si="9"/>
        <v>53.498314999999998</v>
      </c>
      <c r="AW4" s="61">
        <v>417</v>
      </c>
      <c r="AX4" s="71">
        <f t="shared" si="5"/>
        <v>2</v>
      </c>
      <c r="AY4" s="72">
        <f t="shared" si="6"/>
        <v>4.8192771084337354E-3</v>
      </c>
      <c r="BA4" s="62">
        <f t="shared" si="7"/>
        <v>3.4440864223697081</v>
      </c>
      <c r="BB4" s="62">
        <f t="shared" si="8"/>
        <v>3.9796501580788699</v>
      </c>
      <c r="BC4" s="62">
        <f t="shared" si="8"/>
        <v>6.0330862217988015</v>
      </c>
    </row>
    <row r="5" spans="1:55" x14ac:dyDescent="0.25">
      <c r="A5" s="32">
        <v>242</v>
      </c>
      <c r="B5" s="33" t="s">
        <v>0</v>
      </c>
      <c r="C5" s="32">
        <v>241</v>
      </c>
      <c r="D5" s="32">
        <v>3153006</v>
      </c>
      <c r="E5" s="33" t="s">
        <v>421</v>
      </c>
      <c r="F5" s="33" t="s">
        <v>2</v>
      </c>
      <c r="G5" s="32">
        <v>-53.054977000000001</v>
      </c>
      <c r="H5" s="32">
        <v>-31.134107</v>
      </c>
      <c r="I5" s="33" t="s">
        <v>255</v>
      </c>
      <c r="J5" s="32">
        <v>8</v>
      </c>
      <c r="K5" s="32">
        <v>87</v>
      </c>
      <c r="L5" s="33" t="s">
        <v>10</v>
      </c>
      <c r="M5" s="33" t="s">
        <v>422</v>
      </c>
      <c r="N5" s="32">
        <v>252</v>
      </c>
      <c r="O5" s="33" t="s">
        <v>6</v>
      </c>
      <c r="P5" s="33" t="s">
        <v>7</v>
      </c>
      <c r="Q5" s="33" t="s">
        <v>8</v>
      </c>
      <c r="R5" s="32">
        <v>30</v>
      </c>
      <c r="S5" s="32">
        <v>119.483334</v>
      </c>
      <c r="T5" s="32">
        <v>131.23333299999999</v>
      </c>
      <c r="U5" s="32">
        <v>98.246667000000002</v>
      </c>
      <c r="V5" s="32">
        <v>135.1</v>
      </c>
      <c r="W5" s="32">
        <v>127.146666</v>
      </c>
      <c r="X5" s="32">
        <v>122.799999</v>
      </c>
      <c r="Y5" s="32">
        <v>133.49</v>
      </c>
      <c r="Z5" s="32">
        <v>98.056666000000007</v>
      </c>
      <c r="AA5" s="32">
        <v>130.69999999999999</v>
      </c>
      <c r="AB5" s="32">
        <v>130.35999899999999</v>
      </c>
      <c r="AC5" s="32">
        <v>102.07</v>
      </c>
      <c r="AD5" s="32">
        <v>108.593334</v>
      </c>
      <c r="AE5" s="32">
        <v>1437.279998</v>
      </c>
      <c r="AF5" s="32">
        <v>348.96333399999997</v>
      </c>
      <c r="AG5" s="32">
        <v>385.04666500000002</v>
      </c>
      <c r="AH5" s="32">
        <v>362.246667</v>
      </c>
      <c r="AI5" s="32">
        <v>341.02333299999998</v>
      </c>
      <c r="AM5" s="61">
        <f t="shared" si="0"/>
        <v>31.134107</v>
      </c>
      <c r="AN5" s="61">
        <f t="shared" si="1"/>
        <v>53.054977000000001</v>
      </c>
      <c r="AO5" s="61">
        <f t="shared" si="2"/>
        <v>252</v>
      </c>
      <c r="AQ5" s="62">
        <f t="shared" si="3"/>
        <v>3.4383039063649949</v>
      </c>
      <c r="AR5" s="62">
        <f t="shared" si="4"/>
        <v>3.9713286778130668</v>
      </c>
      <c r="AS5" s="62">
        <f t="shared" si="4"/>
        <v>5.5294290875114234</v>
      </c>
      <c r="AU5" s="61">
        <f t="shared" si="9"/>
        <v>31.134107</v>
      </c>
      <c r="AV5" s="61">
        <f t="shared" si="9"/>
        <v>53.054977000000001</v>
      </c>
      <c r="AW5" s="61">
        <v>252</v>
      </c>
      <c r="AX5" s="71">
        <f t="shared" si="5"/>
        <v>0</v>
      </c>
      <c r="AY5" s="72">
        <f t="shared" si="6"/>
        <v>0</v>
      </c>
      <c r="BA5" s="62">
        <f t="shared" si="7"/>
        <v>3.4383039063649949</v>
      </c>
      <c r="BB5" s="62">
        <f t="shared" si="8"/>
        <v>3.9713286778130668</v>
      </c>
      <c r="BC5" s="62">
        <f t="shared" si="8"/>
        <v>5.5294290875114234</v>
      </c>
    </row>
    <row r="6" spans="1:55" x14ac:dyDescent="0.25">
      <c r="A6" s="32">
        <v>222</v>
      </c>
      <c r="B6" s="33" t="s">
        <v>0</v>
      </c>
      <c r="C6" s="32">
        <v>221</v>
      </c>
      <c r="D6" s="32">
        <v>3053007</v>
      </c>
      <c r="E6" s="33" t="s">
        <v>423</v>
      </c>
      <c r="F6" s="33" t="s">
        <v>37</v>
      </c>
      <c r="G6" s="32">
        <v>-53.900537999999997</v>
      </c>
      <c r="H6" s="32">
        <v>-30.800491999999998</v>
      </c>
      <c r="I6" s="33" t="s">
        <v>255</v>
      </c>
      <c r="J6" s="32">
        <v>8</v>
      </c>
      <c r="K6" s="32">
        <v>87</v>
      </c>
      <c r="L6" s="33" t="s">
        <v>10</v>
      </c>
      <c r="M6" s="33" t="s">
        <v>424</v>
      </c>
      <c r="N6" s="32">
        <v>329</v>
      </c>
      <c r="O6" s="33" t="s">
        <v>6</v>
      </c>
      <c r="P6" s="33" t="s">
        <v>7</v>
      </c>
      <c r="Q6" s="33" t="s">
        <v>8</v>
      </c>
      <c r="R6" s="32">
        <v>30</v>
      </c>
      <c r="S6" s="32">
        <v>117.02666600000001</v>
      </c>
      <c r="T6" s="32">
        <v>128.29</v>
      </c>
      <c r="U6" s="32">
        <v>127.713334</v>
      </c>
      <c r="V6" s="32">
        <v>160.313333</v>
      </c>
      <c r="W6" s="32">
        <v>128.156667</v>
      </c>
      <c r="X6" s="32">
        <v>123.026667</v>
      </c>
      <c r="Y6" s="32">
        <v>134.51666599999999</v>
      </c>
      <c r="Z6" s="32">
        <v>91.496667000000002</v>
      </c>
      <c r="AA6" s="32">
        <v>123.549999</v>
      </c>
      <c r="AB6" s="32">
        <v>141.91999899999999</v>
      </c>
      <c r="AC6" s="32">
        <v>114.123333</v>
      </c>
      <c r="AD6" s="32">
        <v>103.69666599999999</v>
      </c>
      <c r="AE6" s="32">
        <v>1493.829999</v>
      </c>
      <c r="AF6" s="32">
        <v>373.03000100000003</v>
      </c>
      <c r="AG6" s="32">
        <v>411.496667</v>
      </c>
      <c r="AH6" s="32">
        <v>349.563333</v>
      </c>
      <c r="AI6" s="32">
        <v>359.73999800000001</v>
      </c>
      <c r="AM6" s="61">
        <f t="shared" si="0"/>
        <v>30.800491999999998</v>
      </c>
      <c r="AN6" s="61">
        <f t="shared" si="1"/>
        <v>53.900537999999997</v>
      </c>
      <c r="AO6" s="61">
        <f t="shared" si="2"/>
        <v>329</v>
      </c>
      <c r="AQ6" s="62">
        <f t="shared" si="3"/>
        <v>3.4275306638779193</v>
      </c>
      <c r="AR6" s="62">
        <f t="shared" si="4"/>
        <v>3.9871404593122612</v>
      </c>
      <c r="AS6" s="62">
        <f t="shared" si="4"/>
        <v>5.7960577507653719</v>
      </c>
      <c r="AU6" s="61">
        <f t="shared" si="9"/>
        <v>30.800491999999998</v>
      </c>
      <c r="AV6" s="61">
        <f t="shared" si="9"/>
        <v>53.900537999999997</v>
      </c>
      <c r="AW6" s="61">
        <v>329</v>
      </c>
      <c r="AX6" s="71">
        <f t="shared" si="5"/>
        <v>0</v>
      </c>
      <c r="AY6" s="72">
        <f t="shared" si="6"/>
        <v>0</v>
      </c>
      <c r="BA6" s="62">
        <f t="shared" si="7"/>
        <v>3.4275306638779193</v>
      </c>
      <c r="BB6" s="62">
        <f t="shared" si="8"/>
        <v>3.9871404593122612</v>
      </c>
      <c r="BC6" s="62">
        <f t="shared" si="8"/>
        <v>5.7960577507653719</v>
      </c>
    </row>
    <row r="7" spans="1:55" x14ac:dyDescent="0.25">
      <c r="A7" s="32">
        <v>237</v>
      </c>
      <c r="B7" s="33" t="s">
        <v>0</v>
      </c>
      <c r="C7" s="32">
        <v>236</v>
      </c>
      <c r="D7" s="32">
        <v>3152011</v>
      </c>
      <c r="E7" s="33" t="s">
        <v>425</v>
      </c>
      <c r="F7" s="33" t="s">
        <v>2</v>
      </c>
      <c r="G7" s="32">
        <v>-52.050246000000001</v>
      </c>
      <c r="H7" s="32">
        <v>-31.000778</v>
      </c>
      <c r="I7" s="33" t="s">
        <v>255</v>
      </c>
      <c r="J7" s="32">
        <v>8</v>
      </c>
      <c r="K7" s="32">
        <v>87</v>
      </c>
      <c r="L7" s="33" t="s">
        <v>10</v>
      </c>
      <c r="M7" s="33" t="s">
        <v>426</v>
      </c>
      <c r="N7" s="32">
        <v>51</v>
      </c>
      <c r="O7" s="33" t="s">
        <v>6</v>
      </c>
      <c r="P7" s="33" t="s">
        <v>7</v>
      </c>
      <c r="Q7" s="33" t="s">
        <v>8</v>
      </c>
      <c r="R7" s="32">
        <v>29</v>
      </c>
      <c r="S7" s="32">
        <v>119.044828</v>
      </c>
      <c r="T7" s="32">
        <v>139.71379200000001</v>
      </c>
      <c r="U7" s="32">
        <v>106.79655200000001</v>
      </c>
      <c r="V7" s="32">
        <v>129.98275599999999</v>
      </c>
      <c r="W7" s="32">
        <v>115.06207000000001</v>
      </c>
      <c r="X7" s="32">
        <v>124.903448</v>
      </c>
      <c r="Y7" s="32">
        <v>144.934482</v>
      </c>
      <c r="Z7" s="32">
        <v>105.71333300000001</v>
      </c>
      <c r="AA7" s="32">
        <v>143.13</v>
      </c>
      <c r="AB7" s="32">
        <v>135.460002</v>
      </c>
      <c r="AC7" s="32">
        <v>111.30666600000001</v>
      </c>
      <c r="AD7" s="32">
        <v>118.263334</v>
      </c>
      <c r="AE7" s="32">
        <v>1494.3112630000001</v>
      </c>
      <c r="AF7" s="32">
        <v>365.55517200000003</v>
      </c>
      <c r="AG7" s="32">
        <v>369.94827400000003</v>
      </c>
      <c r="AH7" s="32">
        <v>393.77781499999998</v>
      </c>
      <c r="AI7" s="32">
        <v>365.03000200000002</v>
      </c>
      <c r="AM7" s="61">
        <f t="shared" si="0"/>
        <v>31.000778</v>
      </c>
      <c r="AN7" s="61">
        <f t="shared" si="1"/>
        <v>52.050246000000001</v>
      </c>
      <c r="AO7" s="61">
        <f t="shared" si="2"/>
        <v>51</v>
      </c>
      <c r="AQ7" s="62">
        <f t="shared" si="3"/>
        <v>3.434012300944421</v>
      </c>
      <c r="AR7" s="62">
        <f t="shared" si="4"/>
        <v>3.9522095212745931</v>
      </c>
      <c r="AS7" s="62">
        <f t="shared" si="4"/>
        <v>3.9318256327243257</v>
      </c>
      <c r="AU7" s="61">
        <f t="shared" si="9"/>
        <v>31.000778</v>
      </c>
      <c r="AV7" s="61">
        <f t="shared" si="9"/>
        <v>52.050246000000001</v>
      </c>
      <c r="AW7" s="61">
        <v>51</v>
      </c>
      <c r="AX7" s="71">
        <f t="shared" si="5"/>
        <v>0</v>
      </c>
      <c r="AY7" s="72">
        <f t="shared" si="6"/>
        <v>0</v>
      </c>
      <c r="BA7" s="62">
        <f t="shared" si="7"/>
        <v>3.434012300944421</v>
      </c>
      <c r="BB7" s="62">
        <f t="shared" si="8"/>
        <v>3.9522095212745931</v>
      </c>
      <c r="BC7" s="62">
        <f t="shared" si="8"/>
        <v>3.9318256327243257</v>
      </c>
    </row>
    <row r="8" spans="1:55" x14ac:dyDescent="0.25">
      <c r="A8" s="32">
        <v>236</v>
      </c>
      <c r="B8" s="33" t="s">
        <v>0</v>
      </c>
      <c r="C8" s="32">
        <v>235</v>
      </c>
      <c r="D8" s="32">
        <v>3152008</v>
      </c>
      <c r="E8" s="33" t="s">
        <v>427</v>
      </c>
      <c r="F8" s="33" t="s">
        <v>2</v>
      </c>
      <c r="G8" s="32">
        <v>-52.180807000000001</v>
      </c>
      <c r="H8" s="32">
        <v>-31.669111999999998</v>
      </c>
      <c r="I8" s="33" t="s">
        <v>255</v>
      </c>
      <c r="J8" s="32">
        <v>8</v>
      </c>
      <c r="K8" s="32">
        <v>87</v>
      </c>
      <c r="L8" s="33" t="s">
        <v>10</v>
      </c>
      <c r="M8" s="33" t="s">
        <v>428</v>
      </c>
      <c r="N8" s="32">
        <v>11</v>
      </c>
      <c r="O8" s="33" t="s">
        <v>6</v>
      </c>
      <c r="P8" s="33" t="s">
        <v>7</v>
      </c>
      <c r="Q8" s="33" t="s">
        <v>8</v>
      </c>
      <c r="R8" s="32">
        <v>30</v>
      </c>
      <c r="S8" s="32">
        <v>95.26</v>
      </c>
      <c r="T8" s="32">
        <v>135.66999999999999</v>
      </c>
      <c r="U8" s="32">
        <v>103.22333399999999</v>
      </c>
      <c r="V8" s="32">
        <v>125.9</v>
      </c>
      <c r="W8" s="32">
        <v>96.710001000000005</v>
      </c>
      <c r="X8" s="32">
        <v>105.7</v>
      </c>
      <c r="Y8" s="32">
        <v>134.4</v>
      </c>
      <c r="Z8" s="32">
        <v>100.81666800000001</v>
      </c>
      <c r="AA8" s="32">
        <v>126.646666</v>
      </c>
      <c r="AB8" s="32">
        <v>109.636667</v>
      </c>
      <c r="AC8" s="32">
        <v>104.393333</v>
      </c>
      <c r="AD8" s="32">
        <v>102.883334</v>
      </c>
      <c r="AE8" s="32">
        <v>1341.2400009999999</v>
      </c>
      <c r="AF8" s="32">
        <v>334.15333399999997</v>
      </c>
      <c r="AG8" s="32">
        <v>328.310001</v>
      </c>
      <c r="AH8" s="32">
        <v>361.86333400000001</v>
      </c>
      <c r="AI8" s="32">
        <v>316.91333300000002</v>
      </c>
      <c r="AM8" s="61">
        <f t="shared" ref="AM8:AM28" si="10">ABS(H8)</f>
        <v>31.669111999999998</v>
      </c>
      <c r="AN8" s="61">
        <f t="shared" ref="AN8:AN28" si="11">ABS(G8)</f>
        <v>52.180807000000001</v>
      </c>
      <c r="AO8" s="61">
        <f t="shared" ref="AO8:AO28" si="12">N8</f>
        <v>11</v>
      </c>
      <c r="AQ8" s="62">
        <f t="shared" ref="AQ8:AQ28" si="13">LN(AM8)</f>
        <v>3.4553418210036706</v>
      </c>
      <c r="AR8" s="62">
        <f t="shared" ref="AR8:AR28" si="14">LN(AN8)</f>
        <v>3.9547147452846585</v>
      </c>
      <c r="AS8" s="62">
        <f t="shared" ref="AS8:AS28" si="15">LN(AO8)</f>
        <v>2.3978952727983707</v>
      </c>
      <c r="AU8" s="61">
        <f t="shared" ref="AU8:AU28" si="16">AM8</f>
        <v>31.669111999999998</v>
      </c>
      <c r="AV8" s="61">
        <f t="shared" ref="AV8:AV28" si="17">AN8</f>
        <v>52.180807000000001</v>
      </c>
      <c r="AW8" s="61">
        <v>10</v>
      </c>
      <c r="AX8" s="71">
        <f t="shared" ref="AX8:AX28" si="18">ABS(AO8-AW8)</f>
        <v>1</v>
      </c>
      <c r="AY8" s="72">
        <f t="shared" ref="AY8:AY28" si="19">ABS((AX8/AO8))</f>
        <v>9.0909090909090912E-2</v>
      </c>
      <c r="BA8" s="62">
        <f t="shared" ref="BA8:BA28" si="20">LN(AU8)</f>
        <v>3.4553418210036706</v>
      </c>
      <c r="BB8" s="62">
        <f t="shared" ref="BB8:BB28" si="21">LN(AV8)</f>
        <v>3.9547147452846585</v>
      </c>
      <c r="BC8" s="62">
        <f t="shared" ref="BC8:BC28" si="22">LN(AW8)</f>
        <v>2.3025850929940459</v>
      </c>
    </row>
    <row r="9" spans="1:55" x14ac:dyDescent="0.25">
      <c r="A9" s="32">
        <v>233</v>
      </c>
      <c r="B9" s="33" t="s">
        <v>0</v>
      </c>
      <c r="C9" s="32">
        <v>232</v>
      </c>
      <c r="D9" s="32">
        <v>3152002</v>
      </c>
      <c r="E9" s="33" t="s">
        <v>429</v>
      </c>
      <c r="F9" s="33" t="s">
        <v>2</v>
      </c>
      <c r="G9" s="32">
        <v>-52.079692000000001</v>
      </c>
      <c r="H9" s="32">
        <v>-31.281611999999999</v>
      </c>
      <c r="I9" s="33" t="s">
        <v>255</v>
      </c>
      <c r="J9" s="32">
        <v>8</v>
      </c>
      <c r="K9" s="32">
        <v>87</v>
      </c>
      <c r="L9" s="33" t="s">
        <v>10</v>
      </c>
      <c r="M9" s="33" t="s">
        <v>430</v>
      </c>
      <c r="N9" s="32">
        <v>116</v>
      </c>
      <c r="O9" s="33" t="s">
        <v>6</v>
      </c>
      <c r="P9" s="33" t="s">
        <v>7</v>
      </c>
      <c r="Q9" s="33" t="s">
        <v>8</v>
      </c>
      <c r="R9" s="32">
        <v>30</v>
      </c>
      <c r="S9" s="32">
        <v>115.246667</v>
      </c>
      <c r="T9" s="32">
        <v>171.05333400000001</v>
      </c>
      <c r="U9" s="32">
        <v>122.38</v>
      </c>
      <c r="V9" s="32">
        <v>144.45666700000001</v>
      </c>
      <c r="W9" s="32">
        <v>135.12</v>
      </c>
      <c r="X9" s="32">
        <v>127.409999</v>
      </c>
      <c r="Y9" s="32">
        <v>166.07666699999999</v>
      </c>
      <c r="Z9" s="32">
        <v>111.546667</v>
      </c>
      <c r="AA9" s="32">
        <v>162.85666699999999</v>
      </c>
      <c r="AB9" s="32">
        <v>138.500001</v>
      </c>
      <c r="AC9" s="32">
        <v>125.233333</v>
      </c>
      <c r="AD9" s="32">
        <v>129.47666699999999</v>
      </c>
      <c r="AE9" s="32">
        <v>1649.3566699999999</v>
      </c>
      <c r="AF9" s="32">
        <v>408.680001</v>
      </c>
      <c r="AG9" s="32">
        <v>406.98666600000001</v>
      </c>
      <c r="AH9" s="32">
        <v>440.48000100000002</v>
      </c>
      <c r="AI9" s="32">
        <v>393.21000099999998</v>
      </c>
      <c r="AM9" s="61">
        <f t="shared" si="10"/>
        <v>31.281611999999999</v>
      </c>
      <c r="AN9" s="61">
        <f t="shared" si="11"/>
        <v>52.079692000000001</v>
      </c>
      <c r="AO9" s="61">
        <f t="shared" si="12"/>
        <v>116</v>
      </c>
      <c r="AQ9" s="62">
        <f t="shared" si="13"/>
        <v>3.4430304488761063</v>
      </c>
      <c r="AR9" s="62">
        <f t="shared" si="14"/>
        <v>3.9527750839043314</v>
      </c>
      <c r="AS9" s="62">
        <f t="shared" si="15"/>
        <v>4.7535901911063645</v>
      </c>
      <c r="AU9" s="61">
        <f t="shared" si="16"/>
        <v>31.281611999999999</v>
      </c>
      <c r="AV9" s="61">
        <f t="shared" si="17"/>
        <v>52.079692000000001</v>
      </c>
      <c r="AW9" s="61">
        <v>116</v>
      </c>
      <c r="AX9" s="71">
        <f t="shared" si="18"/>
        <v>0</v>
      </c>
      <c r="AY9" s="72">
        <f t="shared" si="19"/>
        <v>0</v>
      </c>
      <c r="BA9" s="62">
        <f t="shared" si="20"/>
        <v>3.4430304488761063</v>
      </c>
      <c r="BB9" s="62">
        <f t="shared" si="21"/>
        <v>3.9527750839043314</v>
      </c>
      <c r="BC9" s="62">
        <f t="shared" si="22"/>
        <v>4.7535901911063645</v>
      </c>
    </row>
    <row r="10" spans="1:55" x14ac:dyDescent="0.25">
      <c r="A10" s="32">
        <v>219</v>
      </c>
      <c r="B10" s="33" t="s">
        <v>0</v>
      </c>
      <c r="C10" s="32">
        <v>218</v>
      </c>
      <c r="D10" s="32">
        <v>3052010</v>
      </c>
      <c r="E10" s="33" t="s">
        <v>431</v>
      </c>
      <c r="F10" s="33" t="s">
        <v>37</v>
      </c>
      <c r="G10" s="32">
        <v>-52.950530999999998</v>
      </c>
      <c r="H10" s="32">
        <v>-30.917162999999999</v>
      </c>
      <c r="I10" s="33" t="s">
        <v>255</v>
      </c>
      <c r="J10" s="32">
        <v>8</v>
      </c>
      <c r="K10" s="32">
        <v>87</v>
      </c>
      <c r="L10" s="33" t="s">
        <v>10</v>
      </c>
      <c r="M10" s="33" t="s">
        <v>422</v>
      </c>
      <c r="N10" s="32">
        <v>281</v>
      </c>
      <c r="O10" s="33" t="s">
        <v>6</v>
      </c>
      <c r="P10" s="33" t="s">
        <v>7</v>
      </c>
      <c r="Q10" s="33" t="s">
        <v>8</v>
      </c>
      <c r="R10" s="32">
        <v>30</v>
      </c>
      <c r="S10" s="32">
        <v>120.5</v>
      </c>
      <c r="T10" s="32">
        <v>123.92666699999999</v>
      </c>
      <c r="U10" s="32">
        <v>110.216667</v>
      </c>
      <c r="V10" s="32">
        <v>145.57333199999999</v>
      </c>
      <c r="W10" s="32">
        <v>119.656667</v>
      </c>
      <c r="X10" s="32">
        <v>125.21333300000001</v>
      </c>
      <c r="Y10" s="32">
        <v>144.48000099999999</v>
      </c>
      <c r="Z10" s="32">
        <v>91.906666999999999</v>
      </c>
      <c r="AA10" s="32">
        <v>132.96333200000001</v>
      </c>
      <c r="AB10" s="32">
        <v>125.243334</v>
      </c>
      <c r="AC10" s="32">
        <v>97.683333000000005</v>
      </c>
      <c r="AD10" s="32">
        <v>110.406668</v>
      </c>
      <c r="AE10" s="32">
        <v>1447.7700010000001</v>
      </c>
      <c r="AF10" s="32">
        <v>354.64333299999998</v>
      </c>
      <c r="AG10" s="32">
        <v>390.443332</v>
      </c>
      <c r="AH10" s="32">
        <v>369.35</v>
      </c>
      <c r="AI10" s="32">
        <v>333.33333499999998</v>
      </c>
      <c r="AM10" s="61">
        <f t="shared" si="10"/>
        <v>30.917162999999999</v>
      </c>
      <c r="AN10" s="61">
        <f t="shared" si="11"/>
        <v>52.950530999999998</v>
      </c>
      <c r="AO10" s="61">
        <f t="shared" si="12"/>
        <v>281</v>
      </c>
      <c r="AQ10" s="62">
        <f t="shared" si="13"/>
        <v>3.4313114665989279</v>
      </c>
      <c r="AR10" s="62">
        <f t="shared" si="14"/>
        <v>3.9693581003257439</v>
      </c>
      <c r="AS10" s="62">
        <f t="shared" si="15"/>
        <v>5.6383546693337454</v>
      </c>
      <c r="AU10" s="61">
        <f t="shared" si="16"/>
        <v>30.917162999999999</v>
      </c>
      <c r="AV10" s="61">
        <f t="shared" si="17"/>
        <v>52.950530999999998</v>
      </c>
      <c r="AW10" s="61">
        <v>281</v>
      </c>
      <c r="AX10" s="71">
        <f t="shared" si="18"/>
        <v>0</v>
      </c>
      <c r="AY10" s="72">
        <f t="shared" si="19"/>
        <v>0</v>
      </c>
      <c r="BA10" s="62">
        <f t="shared" si="20"/>
        <v>3.4313114665989279</v>
      </c>
      <c r="BB10" s="62">
        <f t="shared" si="21"/>
        <v>3.9693581003257439</v>
      </c>
      <c r="BC10" s="62">
        <f t="shared" si="22"/>
        <v>5.6383546693337454</v>
      </c>
    </row>
    <row r="11" spans="1:55" x14ac:dyDescent="0.25">
      <c r="A11" s="32">
        <v>220</v>
      </c>
      <c r="B11" s="33" t="s">
        <v>0</v>
      </c>
      <c r="C11" s="32">
        <v>219</v>
      </c>
      <c r="D11" s="32">
        <v>3052011</v>
      </c>
      <c r="E11" s="33" t="s">
        <v>432</v>
      </c>
      <c r="F11" s="33" t="s">
        <v>2</v>
      </c>
      <c r="G11" s="32">
        <v>-52.073853999999997</v>
      </c>
      <c r="H11" s="32">
        <v>-30.419664999999998</v>
      </c>
      <c r="I11" s="33" t="s">
        <v>255</v>
      </c>
      <c r="J11" s="32">
        <v>8</v>
      </c>
      <c r="K11" s="32">
        <v>87</v>
      </c>
      <c r="L11" s="33" t="s">
        <v>10</v>
      </c>
      <c r="M11" s="33" t="s">
        <v>433</v>
      </c>
      <c r="N11" s="32">
        <v>311</v>
      </c>
      <c r="O11" s="33" t="s">
        <v>6</v>
      </c>
      <c r="P11" s="33" t="s">
        <v>7</v>
      </c>
      <c r="Q11" s="33" t="s">
        <v>8</v>
      </c>
      <c r="R11" s="32">
        <v>30</v>
      </c>
      <c r="S11" s="32">
        <v>118.916667</v>
      </c>
      <c r="T11" s="32">
        <v>117.776667</v>
      </c>
      <c r="U11" s="32">
        <v>107.71333300000001</v>
      </c>
      <c r="V11" s="32">
        <v>123.47</v>
      </c>
      <c r="W11" s="32">
        <v>125.689998</v>
      </c>
      <c r="X11" s="32">
        <v>146.96333300000001</v>
      </c>
      <c r="Y11" s="32">
        <v>165.49333300000001</v>
      </c>
      <c r="Z11" s="32">
        <v>118.11666700000001</v>
      </c>
      <c r="AA11" s="32">
        <v>145.816667</v>
      </c>
      <c r="AB11" s="32">
        <v>141.313334</v>
      </c>
      <c r="AC11" s="32">
        <v>117.916667</v>
      </c>
      <c r="AD11" s="32">
        <v>127.543333</v>
      </c>
      <c r="AE11" s="32">
        <v>1556.7299989999999</v>
      </c>
      <c r="AF11" s="32">
        <v>344.40666700000003</v>
      </c>
      <c r="AG11" s="32">
        <v>396.12333100000001</v>
      </c>
      <c r="AH11" s="32">
        <v>429.42666800000001</v>
      </c>
      <c r="AI11" s="32">
        <v>386.77333299999998</v>
      </c>
      <c r="AM11" s="61">
        <f t="shared" si="10"/>
        <v>30.419664999999998</v>
      </c>
      <c r="AN11" s="61">
        <f t="shared" si="11"/>
        <v>52.073853999999997</v>
      </c>
      <c r="AO11" s="61">
        <f t="shared" si="12"/>
        <v>311</v>
      </c>
      <c r="AQ11" s="62">
        <f t="shared" si="13"/>
        <v>3.4150892742787269</v>
      </c>
      <c r="AR11" s="62">
        <f t="shared" si="14"/>
        <v>3.9526629801838089</v>
      </c>
      <c r="AS11" s="62">
        <f t="shared" si="15"/>
        <v>5.7397929121792339</v>
      </c>
      <c r="AU11" s="61">
        <f t="shared" si="16"/>
        <v>30.419664999999998</v>
      </c>
      <c r="AV11" s="61">
        <f t="shared" si="17"/>
        <v>52.073853999999997</v>
      </c>
      <c r="AW11" s="61">
        <v>311</v>
      </c>
      <c r="AX11" s="71">
        <f t="shared" si="18"/>
        <v>0</v>
      </c>
      <c r="AY11" s="72">
        <f t="shared" si="19"/>
        <v>0</v>
      </c>
      <c r="BA11" s="62">
        <f t="shared" si="20"/>
        <v>3.4150892742787269</v>
      </c>
      <c r="BB11" s="62">
        <f t="shared" si="21"/>
        <v>3.9526629801838089</v>
      </c>
      <c r="BC11" s="62">
        <f t="shared" si="22"/>
        <v>5.7397929121792339</v>
      </c>
    </row>
    <row r="12" spans="1:55" x14ac:dyDescent="0.25">
      <c r="A12" s="32">
        <v>216</v>
      </c>
      <c r="B12" s="33" t="s">
        <v>0</v>
      </c>
      <c r="C12" s="32">
        <v>215</v>
      </c>
      <c r="D12" s="32">
        <v>3051023</v>
      </c>
      <c r="E12" s="33" t="s">
        <v>434</v>
      </c>
      <c r="F12" s="33" t="s">
        <v>2</v>
      </c>
      <c r="G12" s="32">
        <v>-51.314681</v>
      </c>
      <c r="H12" s="32">
        <v>-30.298000999999999</v>
      </c>
      <c r="I12" s="33" t="s">
        <v>255</v>
      </c>
      <c r="J12" s="32">
        <v>8</v>
      </c>
      <c r="K12" s="32">
        <v>87</v>
      </c>
      <c r="L12" s="33" t="s">
        <v>10</v>
      </c>
      <c r="M12" s="33" t="s">
        <v>435</v>
      </c>
      <c r="N12" s="32">
        <v>9</v>
      </c>
      <c r="O12" s="33" t="s">
        <v>6</v>
      </c>
      <c r="P12" s="33" t="s">
        <v>7</v>
      </c>
      <c r="Q12" s="33" t="s">
        <v>8</v>
      </c>
      <c r="R12" s="32">
        <v>29</v>
      </c>
      <c r="S12" s="32">
        <v>95.226665999999994</v>
      </c>
      <c r="T12" s="32">
        <v>101.28666699999999</v>
      </c>
      <c r="U12" s="32">
        <v>93.672413000000006</v>
      </c>
      <c r="V12" s="32">
        <v>110.207143</v>
      </c>
      <c r="W12" s="32">
        <v>104.875862</v>
      </c>
      <c r="X12" s="32">
        <v>137.44138100000001</v>
      </c>
      <c r="Y12" s="32">
        <v>139.34285700000001</v>
      </c>
      <c r="Z12" s="32">
        <v>121.993334</v>
      </c>
      <c r="AA12" s="32">
        <v>133.99310399999999</v>
      </c>
      <c r="AB12" s="32">
        <v>129.81724199999999</v>
      </c>
      <c r="AC12" s="32">
        <v>110.25172499999999</v>
      </c>
      <c r="AD12" s="32">
        <v>104.010345</v>
      </c>
      <c r="AE12" s="32">
        <v>1382.1187399999999</v>
      </c>
      <c r="AF12" s="32">
        <v>290.18574699999999</v>
      </c>
      <c r="AG12" s="32">
        <v>352.524385</v>
      </c>
      <c r="AH12" s="32">
        <v>395.329296</v>
      </c>
      <c r="AI12" s="32">
        <v>344.07931200000002</v>
      </c>
      <c r="AM12" s="61">
        <f t="shared" si="10"/>
        <v>30.298000999999999</v>
      </c>
      <c r="AN12" s="61">
        <f t="shared" si="11"/>
        <v>51.314681</v>
      </c>
      <c r="AO12" s="61">
        <f t="shared" si="12"/>
        <v>9</v>
      </c>
      <c r="AQ12" s="62">
        <f t="shared" si="13"/>
        <v>3.4110817367416102</v>
      </c>
      <c r="AR12" s="62">
        <f t="shared" si="14"/>
        <v>3.9379768905724601</v>
      </c>
      <c r="AS12" s="62">
        <f t="shared" si="15"/>
        <v>2.1972245773362196</v>
      </c>
      <c r="AU12" s="61">
        <f t="shared" si="16"/>
        <v>30.298000999999999</v>
      </c>
      <c r="AV12" s="61">
        <f t="shared" si="17"/>
        <v>51.314681</v>
      </c>
      <c r="AW12" s="61">
        <v>9</v>
      </c>
      <c r="AX12" s="71">
        <f t="shared" si="18"/>
        <v>0</v>
      </c>
      <c r="AY12" s="72">
        <f t="shared" si="19"/>
        <v>0</v>
      </c>
      <c r="BA12" s="62">
        <f t="shared" si="20"/>
        <v>3.4110817367416102</v>
      </c>
      <c r="BB12" s="62">
        <f t="shared" si="21"/>
        <v>3.9379768905724601</v>
      </c>
      <c r="BC12" s="62">
        <f t="shared" si="22"/>
        <v>2.1972245773362196</v>
      </c>
    </row>
    <row r="13" spans="1:55" x14ac:dyDescent="0.25">
      <c r="A13" s="32">
        <v>232</v>
      </c>
      <c r="B13" s="33" t="s">
        <v>0</v>
      </c>
      <c r="C13" s="32">
        <v>231</v>
      </c>
      <c r="D13" s="32">
        <v>3151003</v>
      </c>
      <c r="E13" s="33" t="s">
        <v>436</v>
      </c>
      <c r="F13" s="33" t="s">
        <v>2</v>
      </c>
      <c r="G13" s="32">
        <v>-51.987192</v>
      </c>
      <c r="H13" s="32">
        <v>-31.369945999999999</v>
      </c>
      <c r="I13" s="33" t="s">
        <v>255</v>
      </c>
      <c r="J13" s="32">
        <v>8</v>
      </c>
      <c r="K13" s="32">
        <v>87</v>
      </c>
      <c r="L13" s="33" t="s">
        <v>10</v>
      </c>
      <c r="M13" s="33" t="s">
        <v>430</v>
      </c>
      <c r="N13" s="32">
        <v>15</v>
      </c>
      <c r="O13" s="33" t="s">
        <v>6</v>
      </c>
      <c r="P13" s="33" t="s">
        <v>7</v>
      </c>
      <c r="Q13" s="33" t="s">
        <v>8</v>
      </c>
      <c r="R13" s="32">
        <v>30</v>
      </c>
      <c r="S13" s="32">
        <v>97.379998999999998</v>
      </c>
      <c r="T13" s="32">
        <v>152.17333400000001</v>
      </c>
      <c r="U13" s="32">
        <v>117.10333300000001</v>
      </c>
      <c r="V13" s="32">
        <v>144.85999899999999</v>
      </c>
      <c r="W13" s="32">
        <v>130.21</v>
      </c>
      <c r="X13" s="32">
        <v>122.52000099999999</v>
      </c>
      <c r="Y13" s="32">
        <v>160.10333399999999</v>
      </c>
      <c r="Z13" s="32">
        <v>109.856666</v>
      </c>
      <c r="AA13" s="32">
        <v>153.80333300000001</v>
      </c>
      <c r="AB13" s="32">
        <v>131.80333400000001</v>
      </c>
      <c r="AC13" s="32">
        <v>117.873333</v>
      </c>
      <c r="AD13" s="32">
        <v>115.156666</v>
      </c>
      <c r="AE13" s="32">
        <v>1552.843333</v>
      </c>
      <c r="AF13" s="32">
        <v>366.65666700000003</v>
      </c>
      <c r="AG13" s="32">
        <v>397.59</v>
      </c>
      <c r="AH13" s="32">
        <v>423.76333199999999</v>
      </c>
      <c r="AI13" s="32">
        <v>364.83333299999998</v>
      </c>
      <c r="AM13" s="61">
        <f t="shared" si="10"/>
        <v>31.369945999999999</v>
      </c>
      <c r="AN13" s="61">
        <f t="shared" si="11"/>
        <v>51.987192</v>
      </c>
      <c r="AO13" s="61">
        <f t="shared" si="12"/>
        <v>15</v>
      </c>
      <c r="AQ13" s="62">
        <f t="shared" si="13"/>
        <v>3.4458503008112422</v>
      </c>
      <c r="AR13" s="62">
        <f t="shared" si="14"/>
        <v>3.950997380550398</v>
      </c>
      <c r="AS13" s="62">
        <f t="shared" si="15"/>
        <v>2.7080502011022101</v>
      </c>
      <c r="AU13" s="61">
        <f t="shared" si="16"/>
        <v>31.369945999999999</v>
      </c>
      <c r="AV13" s="61">
        <f t="shared" si="17"/>
        <v>51.987192</v>
      </c>
      <c r="AW13" s="61">
        <v>15</v>
      </c>
      <c r="AX13" s="71">
        <f t="shared" si="18"/>
        <v>0</v>
      </c>
      <c r="AY13" s="72">
        <f t="shared" si="19"/>
        <v>0</v>
      </c>
      <c r="BA13" s="62">
        <f t="shared" si="20"/>
        <v>3.4458503008112422</v>
      </c>
      <c r="BB13" s="62">
        <f t="shared" si="21"/>
        <v>3.950997380550398</v>
      </c>
      <c r="BC13" s="62">
        <f t="shared" si="22"/>
        <v>2.7080502011022101</v>
      </c>
    </row>
    <row r="14" spans="1:55" x14ac:dyDescent="0.25">
      <c r="A14" s="32">
        <v>212</v>
      </c>
      <c r="B14" s="33" t="s">
        <v>0</v>
      </c>
      <c r="C14" s="32">
        <v>211</v>
      </c>
      <c r="D14" s="32">
        <v>3051004</v>
      </c>
      <c r="E14" s="33" t="s">
        <v>437</v>
      </c>
      <c r="F14" s="33" t="s">
        <v>2</v>
      </c>
      <c r="G14" s="32">
        <v>-51.754964000000001</v>
      </c>
      <c r="H14" s="32">
        <v>-30.598555999999999</v>
      </c>
      <c r="I14" s="33" t="s">
        <v>255</v>
      </c>
      <c r="J14" s="32">
        <v>8</v>
      </c>
      <c r="K14" s="32">
        <v>87</v>
      </c>
      <c r="L14" s="33" t="s">
        <v>10</v>
      </c>
      <c r="M14" s="33" t="s">
        <v>438</v>
      </c>
      <c r="N14" s="32">
        <v>96</v>
      </c>
      <c r="O14" s="33" t="s">
        <v>6</v>
      </c>
      <c r="P14" s="33" t="s">
        <v>7</v>
      </c>
      <c r="Q14" s="33" t="s">
        <v>8</v>
      </c>
      <c r="R14" s="32">
        <v>30</v>
      </c>
      <c r="S14" s="32">
        <v>128.58000000000001</v>
      </c>
      <c r="T14" s="32">
        <v>140.94</v>
      </c>
      <c r="U14" s="32">
        <v>123.356667</v>
      </c>
      <c r="V14" s="32">
        <v>122.206666</v>
      </c>
      <c r="W14" s="32">
        <v>129.64000100000001</v>
      </c>
      <c r="X14" s="32">
        <v>144.43</v>
      </c>
      <c r="Y14" s="32">
        <v>160.623333</v>
      </c>
      <c r="Z14" s="32">
        <v>120.58333399999999</v>
      </c>
      <c r="AA14" s="32">
        <v>150.563333</v>
      </c>
      <c r="AB14" s="32">
        <v>144.69999899999999</v>
      </c>
      <c r="AC14" s="32">
        <v>124.513333</v>
      </c>
      <c r="AD14" s="32">
        <v>138.66666799999999</v>
      </c>
      <c r="AE14" s="32">
        <v>1628.8033339999999</v>
      </c>
      <c r="AF14" s="32">
        <v>392.876667</v>
      </c>
      <c r="AG14" s="32">
        <v>396.27666699999997</v>
      </c>
      <c r="AH14" s="32">
        <v>431.77</v>
      </c>
      <c r="AI14" s="32">
        <v>407.88</v>
      </c>
      <c r="AM14" s="61">
        <f t="shared" si="10"/>
        <v>30.598555999999999</v>
      </c>
      <c r="AN14" s="61">
        <f t="shared" si="11"/>
        <v>51.754964000000001</v>
      </c>
      <c r="AO14" s="61">
        <f t="shared" si="12"/>
        <v>96</v>
      </c>
      <c r="AQ14" s="62">
        <f t="shared" si="13"/>
        <v>3.4209528183023901</v>
      </c>
      <c r="AR14" s="62">
        <f t="shared" si="14"/>
        <v>3.9465203502505042</v>
      </c>
      <c r="AS14" s="62">
        <f t="shared" si="15"/>
        <v>4.5643481914678361</v>
      </c>
      <c r="AU14" s="61">
        <f t="shared" si="16"/>
        <v>30.598555999999999</v>
      </c>
      <c r="AV14" s="61">
        <f t="shared" si="17"/>
        <v>51.754964000000001</v>
      </c>
      <c r="AW14" s="61">
        <v>92</v>
      </c>
      <c r="AX14" s="71">
        <f t="shared" si="18"/>
        <v>4</v>
      </c>
      <c r="AY14" s="72">
        <f t="shared" si="19"/>
        <v>4.1666666666666664E-2</v>
      </c>
      <c r="BA14" s="62">
        <f t="shared" si="20"/>
        <v>3.4209528183023901</v>
      </c>
      <c r="BB14" s="62">
        <f t="shared" si="21"/>
        <v>3.9465203502505042</v>
      </c>
      <c r="BC14" s="62">
        <f t="shared" si="22"/>
        <v>4.5217885770490405</v>
      </c>
    </row>
    <row r="15" spans="1:55" x14ac:dyDescent="0.25">
      <c r="A15" s="32">
        <v>240</v>
      </c>
      <c r="B15" s="33" t="s">
        <v>0</v>
      </c>
      <c r="C15" s="32">
        <v>239</v>
      </c>
      <c r="D15" s="32">
        <v>3153003</v>
      </c>
      <c r="E15" s="33" t="s">
        <v>439</v>
      </c>
      <c r="F15" s="33" t="s">
        <v>37</v>
      </c>
      <c r="G15" s="32">
        <v>-53.850540000000002</v>
      </c>
      <c r="H15" s="32">
        <v>-31.21716</v>
      </c>
      <c r="I15" s="33" t="s">
        <v>255</v>
      </c>
      <c r="J15" s="32">
        <v>8</v>
      </c>
      <c r="K15" s="32">
        <v>87</v>
      </c>
      <c r="L15" s="33" t="s">
        <v>10</v>
      </c>
      <c r="M15" s="33" t="s">
        <v>440</v>
      </c>
      <c r="N15" s="32">
        <v>358</v>
      </c>
      <c r="O15" s="33" t="s">
        <v>6</v>
      </c>
      <c r="P15" s="33" t="s">
        <v>7</v>
      </c>
      <c r="Q15" s="33" t="s">
        <v>8</v>
      </c>
      <c r="R15" s="32">
        <v>28</v>
      </c>
      <c r="S15" s="32">
        <v>106.886206</v>
      </c>
      <c r="T15" s="32">
        <v>111.893102</v>
      </c>
      <c r="U15" s="32">
        <v>107.932142</v>
      </c>
      <c r="V15" s="32">
        <v>144.47857099999999</v>
      </c>
      <c r="W15" s="32">
        <v>125.131034</v>
      </c>
      <c r="X15" s="32">
        <v>118.703571</v>
      </c>
      <c r="Y15" s="32">
        <v>106.125</v>
      </c>
      <c r="Z15" s="32">
        <v>90.339286000000001</v>
      </c>
      <c r="AA15" s="32">
        <v>119.827586</v>
      </c>
      <c r="AB15" s="32">
        <v>133.00344899999999</v>
      </c>
      <c r="AC15" s="32">
        <v>115.36206799999999</v>
      </c>
      <c r="AD15" s="32">
        <v>103.467857</v>
      </c>
      <c r="AE15" s="32">
        <v>1383.1498730000001</v>
      </c>
      <c r="AF15" s="32">
        <v>326.71145100000001</v>
      </c>
      <c r="AG15" s="32">
        <v>388.313176</v>
      </c>
      <c r="AH15" s="32">
        <v>316.29187200000001</v>
      </c>
      <c r="AI15" s="32">
        <v>351.83337299999999</v>
      </c>
      <c r="AM15" s="61">
        <f t="shared" si="10"/>
        <v>31.21716</v>
      </c>
      <c r="AN15" s="61">
        <f t="shared" si="11"/>
        <v>53.850540000000002</v>
      </c>
      <c r="AO15" s="61">
        <f t="shared" si="12"/>
        <v>358</v>
      </c>
      <c r="AQ15" s="62">
        <f t="shared" si="13"/>
        <v>3.4409679436208722</v>
      </c>
      <c r="AR15" s="62">
        <f t="shared" si="14"/>
        <v>3.9862124314072722</v>
      </c>
      <c r="AS15" s="62">
        <f t="shared" si="15"/>
        <v>5.8805329864007003</v>
      </c>
      <c r="AU15" s="61">
        <f t="shared" si="16"/>
        <v>31.21716</v>
      </c>
      <c r="AV15" s="61">
        <f t="shared" si="17"/>
        <v>53.850540000000002</v>
      </c>
      <c r="AW15" s="61">
        <v>358</v>
      </c>
      <c r="AX15" s="71">
        <f t="shared" si="18"/>
        <v>0</v>
      </c>
      <c r="AY15" s="72">
        <f t="shared" si="19"/>
        <v>0</v>
      </c>
      <c r="BA15" s="62">
        <f t="shared" si="20"/>
        <v>3.4409679436208722</v>
      </c>
      <c r="BB15" s="62">
        <f t="shared" si="21"/>
        <v>3.9862124314072722</v>
      </c>
      <c r="BC15" s="62">
        <f t="shared" si="22"/>
        <v>5.8805329864007003</v>
      </c>
    </row>
    <row r="16" spans="1:55" x14ac:dyDescent="0.25">
      <c r="A16" s="32">
        <v>182</v>
      </c>
      <c r="B16" s="33" t="s">
        <v>0</v>
      </c>
      <c r="C16" s="32">
        <v>181</v>
      </c>
      <c r="D16" s="32">
        <v>2950034</v>
      </c>
      <c r="E16" s="33" t="s">
        <v>441</v>
      </c>
      <c r="F16" s="33" t="s">
        <v>37</v>
      </c>
      <c r="G16" s="32">
        <v>-50.183833999999997</v>
      </c>
      <c r="H16" s="32">
        <v>-29.367169000000001</v>
      </c>
      <c r="I16" s="33" t="s">
        <v>255</v>
      </c>
      <c r="J16" s="32">
        <v>8</v>
      </c>
      <c r="K16" s="32">
        <v>87</v>
      </c>
      <c r="L16" s="33" t="s">
        <v>10</v>
      </c>
      <c r="M16" s="33" t="s">
        <v>442</v>
      </c>
      <c r="N16" s="32">
        <v>728</v>
      </c>
      <c r="O16" s="33" t="s">
        <v>6</v>
      </c>
      <c r="P16" s="33" t="s">
        <v>7</v>
      </c>
      <c r="Q16" s="33" t="s">
        <v>8</v>
      </c>
      <c r="R16" s="32">
        <v>30</v>
      </c>
      <c r="S16" s="32">
        <v>162.46</v>
      </c>
      <c r="T16" s="32">
        <v>152.91666699999999</v>
      </c>
      <c r="U16" s="32">
        <v>122.17666699999999</v>
      </c>
      <c r="V16" s="32">
        <v>111.566667</v>
      </c>
      <c r="W16" s="32">
        <v>92.873333000000002</v>
      </c>
      <c r="X16" s="32">
        <v>111.55333400000001</v>
      </c>
      <c r="Y16" s="32">
        <v>131.17000100000001</v>
      </c>
      <c r="Z16" s="32">
        <v>115.670001</v>
      </c>
      <c r="AA16" s="32">
        <v>127.159999</v>
      </c>
      <c r="AB16" s="32">
        <v>143.633332</v>
      </c>
      <c r="AC16" s="32">
        <v>125.63666499999999</v>
      </c>
      <c r="AD16" s="32">
        <v>152.66</v>
      </c>
      <c r="AE16" s="32">
        <v>1549.476666</v>
      </c>
      <c r="AF16" s="32">
        <v>437.55333300000001</v>
      </c>
      <c r="AG16" s="32">
        <v>315.993334</v>
      </c>
      <c r="AH16" s="32">
        <v>374.000001</v>
      </c>
      <c r="AI16" s="32">
        <v>421.92999700000001</v>
      </c>
      <c r="AM16" s="61">
        <f t="shared" si="10"/>
        <v>29.367169000000001</v>
      </c>
      <c r="AN16" s="61">
        <f t="shared" si="11"/>
        <v>50.183833999999997</v>
      </c>
      <c r="AO16" s="61">
        <f t="shared" si="12"/>
        <v>728</v>
      </c>
      <c r="AQ16" s="62">
        <f t="shared" si="13"/>
        <v>3.3798773496895871</v>
      </c>
      <c r="AR16" s="62">
        <f t="shared" si="14"/>
        <v>3.9156929429617753</v>
      </c>
      <c r="AS16" s="62">
        <f t="shared" si="15"/>
        <v>6.5903010481966859</v>
      </c>
      <c r="AU16" s="61">
        <f t="shared" si="16"/>
        <v>29.367169000000001</v>
      </c>
      <c r="AV16" s="61">
        <f t="shared" si="17"/>
        <v>50.183833999999997</v>
      </c>
      <c r="AW16" s="61">
        <v>697</v>
      </c>
      <c r="AX16" s="71">
        <f t="shared" si="18"/>
        <v>31</v>
      </c>
      <c r="AY16" s="72">
        <f t="shared" si="19"/>
        <v>4.2582417582417584E-2</v>
      </c>
      <c r="BA16" s="62">
        <f t="shared" si="20"/>
        <v>3.3798773496895871</v>
      </c>
      <c r="BB16" s="62">
        <f t="shared" si="21"/>
        <v>3.9156929429617753</v>
      </c>
      <c r="BC16" s="62">
        <f t="shared" si="22"/>
        <v>6.5467854107605241</v>
      </c>
    </row>
    <row r="17" spans="1:55" x14ac:dyDescent="0.25">
      <c r="A17" s="32">
        <v>174</v>
      </c>
      <c r="B17" s="33" t="s">
        <v>0</v>
      </c>
      <c r="C17" s="32">
        <v>173</v>
      </c>
      <c r="D17" s="32">
        <v>2950010</v>
      </c>
      <c r="E17" s="33" t="s">
        <v>444</v>
      </c>
      <c r="F17" s="33" t="s">
        <v>37</v>
      </c>
      <c r="G17" s="32">
        <v>-50.583837000000003</v>
      </c>
      <c r="H17" s="32">
        <v>-29.400500999999998</v>
      </c>
      <c r="I17" s="33" t="s">
        <v>255</v>
      </c>
      <c r="J17" s="32">
        <v>8</v>
      </c>
      <c r="K17" s="32">
        <v>87</v>
      </c>
      <c r="L17" s="33" t="s">
        <v>10</v>
      </c>
      <c r="M17" s="33" t="s">
        <v>407</v>
      </c>
      <c r="N17" s="32">
        <v>886</v>
      </c>
      <c r="O17" s="33" t="s">
        <v>6</v>
      </c>
      <c r="P17" s="33" t="s">
        <v>7</v>
      </c>
      <c r="Q17" s="33" t="s">
        <v>8</v>
      </c>
      <c r="R17" s="32">
        <v>30</v>
      </c>
      <c r="S17" s="32">
        <v>165.07333299999999</v>
      </c>
      <c r="T17" s="32">
        <v>148.26333299999999</v>
      </c>
      <c r="U17" s="32">
        <v>118.499999</v>
      </c>
      <c r="V17" s="32">
        <v>126.6</v>
      </c>
      <c r="W17" s="32">
        <v>118.16333299999999</v>
      </c>
      <c r="X17" s="32">
        <v>144.79333199999999</v>
      </c>
      <c r="Y17" s="32">
        <v>161.13999999999999</v>
      </c>
      <c r="Z17" s="32">
        <v>135.03999899999999</v>
      </c>
      <c r="AA17" s="32">
        <v>140.35999899999999</v>
      </c>
      <c r="AB17" s="32">
        <v>157.20000099999999</v>
      </c>
      <c r="AC17" s="32">
        <v>134.17666700000001</v>
      </c>
      <c r="AD17" s="32">
        <v>160.13666699999999</v>
      </c>
      <c r="AE17" s="32">
        <v>1709.4466649999999</v>
      </c>
      <c r="AF17" s="32">
        <v>431.83666599999998</v>
      </c>
      <c r="AG17" s="32">
        <v>389.55666400000001</v>
      </c>
      <c r="AH17" s="32">
        <v>436.53999900000002</v>
      </c>
      <c r="AI17" s="32">
        <v>451.51333599999998</v>
      </c>
      <c r="AM17" s="61">
        <f t="shared" si="10"/>
        <v>29.400500999999998</v>
      </c>
      <c r="AN17" s="61">
        <f t="shared" si="11"/>
        <v>50.583837000000003</v>
      </c>
      <c r="AO17" s="61">
        <f t="shared" si="12"/>
        <v>886</v>
      </c>
      <c r="AQ17" s="62">
        <f t="shared" si="13"/>
        <v>3.3810117150157692</v>
      </c>
      <c r="AR17" s="62">
        <f t="shared" si="14"/>
        <v>3.9236320983883179</v>
      </c>
      <c r="AS17" s="62">
        <f t="shared" si="15"/>
        <v>6.7867169506050811</v>
      </c>
      <c r="AU17" s="61">
        <f t="shared" si="16"/>
        <v>29.400500999999998</v>
      </c>
      <c r="AV17" s="61">
        <f t="shared" si="17"/>
        <v>50.583837000000003</v>
      </c>
      <c r="AW17" s="61">
        <v>888</v>
      </c>
      <c r="AX17" s="71">
        <f t="shared" si="18"/>
        <v>2</v>
      </c>
      <c r="AY17" s="72">
        <f t="shared" si="19"/>
        <v>2.257336343115124E-3</v>
      </c>
      <c r="BA17" s="62">
        <f t="shared" si="20"/>
        <v>3.3810117150157692</v>
      </c>
      <c r="BB17" s="62">
        <f t="shared" si="21"/>
        <v>3.9236320983883179</v>
      </c>
      <c r="BC17" s="62">
        <f t="shared" si="22"/>
        <v>6.7889717429921701</v>
      </c>
    </row>
    <row r="18" spans="1:55" x14ac:dyDescent="0.25">
      <c r="A18" s="32">
        <v>175</v>
      </c>
      <c r="B18" s="33" t="s">
        <v>0</v>
      </c>
      <c r="C18" s="32">
        <v>174</v>
      </c>
      <c r="D18" s="32">
        <v>2950016</v>
      </c>
      <c r="E18" s="33" t="s">
        <v>445</v>
      </c>
      <c r="F18" s="33" t="s">
        <v>2</v>
      </c>
      <c r="G18" s="32">
        <v>-50.788840999999998</v>
      </c>
      <c r="H18" s="32">
        <v>-29.883002000000001</v>
      </c>
      <c r="I18" s="33" t="s">
        <v>255</v>
      </c>
      <c r="J18" s="32">
        <v>8</v>
      </c>
      <c r="K18" s="32">
        <v>87</v>
      </c>
      <c r="L18" s="33" t="s">
        <v>10</v>
      </c>
      <c r="M18" s="33" t="s">
        <v>446</v>
      </c>
      <c r="N18" s="32">
        <v>58</v>
      </c>
      <c r="O18" s="33" t="s">
        <v>6</v>
      </c>
      <c r="P18" s="33" t="s">
        <v>7</v>
      </c>
      <c r="Q18" s="33" t="s">
        <v>8</v>
      </c>
      <c r="R18" s="32">
        <v>27</v>
      </c>
      <c r="S18" s="32">
        <v>111.03077</v>
      </c>
      <c r="T18" s="32">
        <v>111.955557</v>
      </c>
      <c r="U18" s="32">
        <v>89.869230999999999</v>
      </c>
      <c r="V18" s="32">
        <v>103.244444</v>
      </c>
      <c r="W18" s="32">
        <v>98.411111000000005</v>
      </c>
      <c r="X18" s="32">
        <v>131.44814700000001</v>
      </c>
      <c r="Y18" s="32">
        <v>152.853846</v>
      </c>
      <c r="Z18" s="32">
        <v>127.788889</v>
      </c>
      <c r="AA18" s="32">
        <v>125.481482</v>
      </c>
      <c r="AB18" s="32">
        <v>126.703846</v>
      </c>
      <c r="AC18" s="32">
        <v>116.703846</v>
      </c>
      <c r="AD18" s="32">
        <v>114.511111</v>
      </c>
      <c r="AE18" s="32">
        <v>1410.0022799999999</v>
      </c>
      <c r="AF18" s="32">
        <v>312.85555699999998</v>
      </c>
      <c r="AG18" s="32">
        <v>333.103703</v>
      </c>
      <c r="AH18" s="32">
        <v>406.12421699999999</v>
      </c>
      <c r="AI18" s="32">
        <v>357.91880300000003</v>
      </c>
      <c r="AM18" s="61">
        <f t="shared" si="10"/>
        <v>29.883002000000001</v>
      </c>
      <c r="AN18" s="61">
        <f t="shared" si="11"/>
        <v>50.788840999999998</v>
      </c>
      <c r="AO18" s="61">
        <f t="shared" si="12"/>
        <v>58</v>
      </c>
      <c r="AQ18" s="62">
        <f t="shared" si="13"/>
        <v>3.3972898237588209</v>
      </c>
      <c r="AR18" s="62">
        <f t="shared" si="14"/>
        <v>3.9276766651001376</v>
      </c>
      <c r="AS18" s="62">
        <f t="shared" si="15"/>
        <v>4.0604430105464191</v>
      </c>
      <c r="AU18" s="61">
        <f t="shared" si="16"/>
        <v>29.883002000000001</v>
      </c>
      <c r="AV18" s="61">
        <f t="shared" si="17"/>
        <v>50.788840999999998</v>
      </c>
      <c r="AW18" s="61">
        <v>56</v>
      </c>
      <c r="AX18" s="71">
        <f t="shared" si="18"/>
        <v>2</v>
      </c>
      <c r="AY18" s="72">
        <f t="shared" si="19"/>
        <v>3.4482758620689655E-2</v>
      </c>
      <c r="BA18" s="62">
        <f t="shared" si="20"/>
        <v>3.3972898237588209</v>
      </c>
      <c r="BB18" s="62">
        <f t="shared" si="21"/>
        <v>3.9276766651001376</v>
      </c>
      <c r="BC18" s="62">
        <f t="shared" si="22"/>
        <v>4.0253516907351496</v>
      </c>
    </row>
    <row r="19" spans="1:55" ht="17.25" customHeight="1" x14ac:dyDescent="0.25">
      <c r="A19" s="32">
        <v>180</v>
      </c>
      <c r="B19" s="33" t="s">
        <v>0</v>
      </c>
      <c r="C19" s="32">
        <v>179</v>
      </c>
      <c r="D19" s="32">
        <v>2950031</v>
      </c>
      <c r="E19" s="33" t="s">
        <v>447</v>
      </c>
      <c r="F19" s="33" t="s">
        <v>37</v>
      </c>
      <c r="G19" s="32">
        <v>-50.517172000000002</v>
      </c>
      <c r="H19" s="32">
        <v>-29.817169</v>
      </c>
      <c r="I19" s="33" t="s">
        <v>255</v>
      </c>
      <c r="J19" s="32">
        <v>8</v>
      </c>
      <c r="K19" s="32">
        <v>87</v>
      </c>
      <c r="L19" s="33" t="s">
        <v>10</v>
      </c>
      <c r="M19" s="33" t="s">
        <v>448</v>
      </c>
      <c r="N19" s="32">
        <v>103</v>
      </c>
      <c r="O19" s="33" t="s">
        <v>6</v>
      </c>
      <c r="P19" s="33" t="s">
        <v>7</v>
      </c>
      <c r="Q19" s="33" t="s">
        <v>8</v>
      </c>
      <c r="R19" s="32">
        <v>29</v>
      </c>
      <c r="S19" s="32">
        <v>107.706897</v>
      </c>
      <c r="T19" s="32">
        <v>110.79655099999999</v>
      </c>
      <c r="U19" s="32">
        <v>95.255172000000002</v>
      </c>
      <c r="V19" s="32">
        <v>110.02413799999999</v>
      </c>
      <c r="W19" s="32">
        <v>90.386206000000001</v>
      </c>
      <c r="X19" s="32">
        <v>139.22068899999999</v>
      </c>
      <c r="Y19" s="32">
        <v>136.665516</v>
      </c>
      <c r="Z19" s="32">
        <v>125.55862</v>
      </c>
      <c r="AA19" s="32">
        <v>120.962068</v>
      </c>
      <c r="AB19" s="32">
        <v>124.696552</v>
      </c>
      <c r="AC19" s="32">
        <v>108.97931</v>
      </c>
      <c r="AD19" s="32">
        <v>115.248276</v>
      </c>
      <c r="AE19" s="32">
        <v>1385.499996</v>
      </c>
      <c r="AF19" s="32">
        <v>313.75862000000001</v>
      </c>
      <c r="AG19" s="32">
        <v>339.631033</v>
      </c>
      <c r="AH19" s="32">
        <v>383.18620399999998</v>
      </c>
      <c r="AI19" s="32">
        <v>348.92413800000003</v>
      </c>
      <c r="AM19" s="61">
        <f t="shared" si="10"/>
        <v>29.817169</v>
      </c>
      <c r="AN19" s="61">
        <f t="shared" si="11"/>
        <v>50.517172000000002</v>
      </c>
      <c r="AO19" s="61">
        <f t="shared" si="12"/>
        <v>103</v>
      </c>
      <c r="AQ19" s="62">
        <f t="shared" si="13"/>
        <v>3.395084368545485</v>
      </c>
      <c r="AR19" s="62">
        <f t="shared" si="14"/>
        <v>3.9223133180849112</v>
      </c>
      <c r="AS19" s="62">
        <f t="shared" si="15"/>
        <v>4.6347289882296359</v>
      </c>
      <c r="AU19" s="61">
        <f t="shared" si="16"/>
        <v>29.817169</v>
      </c>
      <c r="AV19" s="61">
        <f t="shared" si="17"/>
        <v>50.517172000000002</v>
      </c>
      <c r="AW19" s="61">
        <v>110</v>
      </c>
      <c r="AX19" s="71">
        <f t="shared" si="18"/>
        <v>7</v>
      </c>
      <c r="AY19" s="72">
        <f t="shared" si="19"/>
        <v>6.7961165048543687E-2</v>
      </c>
      <c r="BA19" s="62">
        <f t="shared" si="20"/>
        <v>3.395084368545485</v>
      </c>
      <c r="BB19" s="62">
        <f t="shared" si="21"/>
        <v>3.9223133180849112</v>
      </c>
      <c r="BC19" s="62">
        <f t="shared" si="22"/>
        <v>4.7004803657924166</v>
      </c>
    </row>
    <row r="20" spans="1:55" x14ac:dyDescent="0.25">
      <c r="A20" s="32">
        <v>179</v>
      </c>
      <c r="B20" s="33" t="s">
        <v>0</v>
      </c>
      <c r="C20" s="32">
        <v>178</v>
      </c>
      <c r="D20" s="32">
        <v>2950028</v>
      </c>
      <c r="E20" s="33" t="s">
        <v>449</v>
      </c>
      <c r="F20" s="33" t="s">
        <v>37</v>
      </c>
      <c r="G20" s="32">
        <v>-50.567171999999999</v>
      </c>
      <c r="H20" s="32">
        <v>-29.667169000000001</v>
      </c>
      <c r="I20" s="33" t="s">
        <v>255</v>
      </c>
      <c r="J20" s="32">
        <v>8</v>
      </c>
      <c r="K20" s="32">
        <v>87</v>
      </c>
      <c r="L20" s="33" t="s">
        <v>10</v>
      </c>
      <c r="M20" s="33" t="s">
        <v>450</v>
      </c>
      <c r="N20" s="32">
        <v>67</v>
      </c>
      <c r="O20" s="33" t="s">
        <v>6</v>
      </c>
      <c r="P20" s="33" t="s">
        <v>7</v>
      </c>
      <c r="Q20" s="33" t="s">
        <v>8</v>
      </c>
      <c r="R20" s="32">
        <v>29</v>
      </c>
      <c r="S20" s="32">
        <v>150.544827</v>
      </c>
      <c r="T20" s="32">
        <v>147.43793099999999</v>
      </c>
      <c r="U20" s="32">
        <v>118.31724199999999</v>
      </c>
      <c r="V20" s="32">
        <v>129.90689699999999</v>
      </c>
      <c r="W20" s="32">
        <v>110.54482899999999</v>
      </c>
      <c r="X20" s="32">
        <v>162.57241200000001</v>
      </c>
      <c r="Y20" s="32">
        <v>169.924138</v>
      </c>
      <c r="Z20" s="32">
        <v>137.489655</v>
      </c>
      <c r="AA20" s="32">
        <v>132.93103400000001</v>
      </c>
      <c r="AB20" s="32">
        <v>153.37241299999999</v>
      </c>
      <c r="AC20" s="32">
        <v>127.03103400000001</v>
      </c>
      <c r="AD20" s="32">
        <v>129.85172299999999</v>
      </c>
      <c r="AE20" s="32">
        <v>1669.9241340000001</v>
      </c>
      <c r="AF20" s="32">
        <v>416.29999900000001</v>
      </c>
      <c r="AG20" s="32">
        <v>403.02413799999999</v>
      </c>
      <c r="AH20" s="32">
        <v>440.34482700000001</v>
      </c>
      <c r="AI20" s="32">
        <v>410.25517000000002</v>
      </c>
      <c r="AM20" s="61">
        <f t="shared" si="10"/>
        <v>29.667169000000001</v>
      </c>
      <c r="AN20" s="61">
        <f t="shared" si="11"/>
        <v>50.567171999999999</v>
      </c>
      <c r="AO20" s="61">
        <f t="shared" si="12"/>
        <v>67</v>
      </c>
      <c r="AQ20" s="62">
        <f t="shared" si="13"/>
        <v>3.3900410135049452</v>
      </c>
      <c r="AR20" s="62">
        <f t="shared" si="14"/>
        <v>3.9233025910444854</v>
      </c>
      <c r="AS20" s="62">
        <f t="shared" si="15"/>
        <v>4.2046926193909657</v>
      </c>
      <c r="AU20" s="61">
        <f t="shared" si="16"/>
        <v>29.667169000000001</v>
      </c>
      <c r="AV20" s="61">
        <f t="shared" si="17"/>
        <v>50.567171999999999</v>
      </c>
      <c r="AW20" s="61">
        <v>66</v>
      </c>
      <c r="AX20" s="71">
        <f t="shared" si="18"/>
        <v>1</v>
      </c>
      <c r="AY20" s="72">
        <f t="shared" si="19"/>
        <v>1.4925373134328358E-2</v>
      </c>
      <c r="BA20" s="62">
        <f t="shared" si="20"/>
        <v>3.3900410135049452</v>
      </c>
      <c r="BB20" s="62">
        <f t="shared" si="21"/>
        <v>3.9233025910444854</v>
      </c>
      <c r="BC20" s="62">
        <f t="shared" si="22"/>
        <v>4.1896547420264252</v>
      </c>
    </row>
    <row r="21" spans="1:55" x14ac:dyDescent="0.25">
      <c r="A21" s="32">
        <v>183</v>
      </c>
      <c r="B21" s="33" t="s">
        <v>0</v>
      </c>
      <c r="C21" s="32">
        <v>182</v>
      </c>
      <c r="D21" s="32">
        <v>2950038</v>
      </c>
      <c r="E21" s="33" t="s">
        <v>451</v>
      </c>
      <c r="F21" s="33" t="s">
        <v>2</v>
      </c>
      <c r="G21" s="32">
        <v>-50.056888999999998</v>
      </c>
      <c r="H21" s="32">
        <v>-29.572725999999999</v>
      </c>
      <c r="I21" s="33" t="s">
        <v>255</v>
      </c>
      <c r="J21" s="32">
        <v>8</v>
      </c>
      <c r="K21" s="32">
        <v>87</v>
      </c>
      <c r="L21" s="33" t="s">
        <v>10</v>
      </c>
      <c r="M21" s="33" t="s">
        <v>443</v>
      </c>
      <c r="N21" s="32">
        <v>12</v>
      </c>
      <c r="O21" s="33" t="s">
        <v>6</v>
      </c>
      <c r="P21" s="33" t="s">
        <v>7</v>
      </c>
      <c r="Q21" s="33" t="s">
        <v>8</v>
      </c>
      <c r="R21" s="32">
        <v>29</v>
      </c>
      <c r="S21" s="32">
        <v>174.07666499999999</v>
      </c>
      <c r="T21" s="92">
        <v>199.25517199999999</v>
      </c>
      <c r="U21" s="32">
        <v>163.88275999999999</v>
      </c>
      <c r="V21" s="32">
        <v>127.368965</v>
      </c>
      <c r="W21" s="32">
        <v>102.248276</v>
      </c>
      <c r="X21" s="32">
        <v>121.728572</v>
      </c>
      <c r="Y21" s="32">
        <v>128.63571400000001</v>
      </c>
      <c r="Z21" s="32">
        <v>133.24137999999999</v>
      </c>
      <c r="AA21" s="32">
        <v>153.748276</v>
      </c>
      <c r="AB21" s="32">
        <v>156.563333</v>
      </c>
      <c r="AC21" s="32">
        <v>148.88275899999999</v>
      </c>
      <c r="AD21" s="32">
        <v>152.84285700000001</v>
      </c>
      <c r="AE21" s="32">
        <v>1762.474729</v>
      </c>
      <c r="AF21" s="32">
        <v>537.21459700000003</v>
      </c>
      <c r="AG21" s="32">
        <v>351.34581300000002</v>
      </c>
      <c r="AH21" s="32">
        <v>415.62536999999998</v>
      </c>
      <c r="AI21" s="32">
        <v>458.288949</v>
      </c>
      <c r="AM21" s="61">
        <f t="shared" si="10"/>
        <v>29.572725999999999</v>
      </c>
      <c r="AN21" s="61">
        <f t="shared" si="11"/>
        <v>50.056888999999998</v>
      </c>
      <c r="AO21" s="61">
        <f t="shared" si="12"/>
        <v>12</v>
      </c>
      <c r="AQ21" s="62">
        <f t="shared" si="13"/>
        <v>3.3868525176437378</v>
      </c>
      <c r="AR21" s="62">
        <f t="shared" si="14"/>
        <v>3.9131601386470316</v>
      </c>
      <c r="AS21" s="62">
        <f t="shared" si="15"/>
        <v>2.4849066497880004</v>
      </c>
      <c r="AU21" s="61">
        <f t="shared" si="16"/>
        <v>29.572725999999999</v>
      </c>
      <c r="AV21" s="61">
        <f t="shared" si="17"/>
        <v>50.056888999999998</v>
      </c>
      <c r="AW21" s="61">
        <v>14</v>
      </c>
      <c r="AX21" s="71">
        <f t="shared" si="18"/>
        <v>2</v>
      </c>
      <c r="AY21" s="72">
        <f t="shared" si="19"/>
        <v>0.16666666666666666</v>
      </c>
      <c r="BA21" s="62">
        <f t="shared" si="20"/>
        <v>3.3868525176437378</v>
      </c>
      <c r="BB21" s="62">
        <f t="shared" si="21"/>
        <v>3.9131601386470316</v>
      </c>
      <c r="BC21" s="62">
        <f t="shared" si="22"/>
        <v>2.6390573296152584</v>
      </c>
    </row>
    <row r="22" spans="1:55" x14ac:dyDescent="0.25">
      <c r="A22" s="32">
        <v>186</v>
      </c>
      <c r="B22" s="33" t="s">
        <v>0</v>
      </c>
      <c r="C22" s="32">
        <v>185</v>
      </c>
      <c r="D22" s="32">
        <v>2951022</v>
      </c>
      <c r="E22" s="33" t="s">
        <v>452</v>
      </c>
      <c r="F22" s="33" t="s">
        <v>2</v>
      </c>
      <c r="G22" s="32">
        <v>-51.189118999999998</v>
      </c>
      <c r="H22" s="32">
        <v>-29.335221000000001</v>
      </c>
      <c r="I22" s="33" t="s">
        <v>255</v>
      </c>
      <c r="J22" s="32">
        <v>8</v>
      </c>
      <c r="K22" s="32">
        <v>87</v>
      </c>
      <c r="L22" s="33" t="s">
        <v>10</v>
      </c>
      <c r="M22" s="33" t="s">
        <v>413</v>
      </c>
      <c r="N22" s="32">
        <v>63</v>
      </c>
      <c r="O22" s="33" t="s">
        <v>6</v>
      </c>
      <c r="P22" s="33" t="s">
        <v>7</v>
      </c>
      <c r="Q22" s="33" t="s">
        <v>8</v>
      </c>
      <c r="R22" s="32">
        <v>30</v>
      </c>
      <c r="S22" s="32">
        <v>152.093335</v>
      </c>
      <c r="T22" s="32">
        <v>153.876667</v>
      </c>
      <c r="U22" s="32">
        <v>115.78666800000001</v>
      </c>
      <c r="V22" s="32">
        <v>131.11333300000001</v>
      </c>
      <c r="W22" s="32">
        <v>117.69</v>
      </c>
      <c r="X22" s="32">
        <v>164.28</v>
      </c>
      <c r="Y22" s="32">
        <v>163.57333299999999</v>
      </c>
      <c r="Z22" s="32">
        <v>140.62666899999999</v>
      </c>
      <c r="AA22" s="32">
        <v>144.75</v>
      </c>
      <c r="AB22" s="32">
        <v>181.05333200000001</v>
      </c>
      <c r="AC22" s="32">
        <v>140.1</v>
      </c>
      <c r="AD22" s="32">
        <v>133.60333399999999</v>
      </c>
      <c r="AE22" s="32">
        <v>1738.5466699999999</v>
      </c>
      <c r="AF22" s="32">
        <v>421.75666999999999</v>
      </c>
      <c r="AG22" s="32">
        <v>413.08333299999998</v>
      </c>
      <c r="AH22" s="32">
        <v>448.95000199999998</v>
      </c>
      <c r="AI22" s="32">
        <v>454.756665</v>
      </c>
      <c r="AM22" s="61">
        <f t="shared" si="10"/>
        <v>29.335221000000001</v>
      </c>
      <c r="AN22" s="61">
        <f t="shared" si="11"/>
        <v>51.189118999999998</v>
      </c>
      <c r="AO22" s="61">
        <f t="shared" si="12"/>
        <v>63</v>
      </c>
      <c r="AQ22" s="62">
        <f t="shared" si="13"/>
        <v>3.3787888760123055</v>
      </c>
      <c r="AR22" s="62">
        <f t="shared" si="14"/>
        <v>3.9355269899287366</v>
      </c>
      <c r="AS22" s="62">
        <f t="shared" si="15"/>
        <v>4.1431347263915326</v>
      </c>
      <c r="AU22" s="61">
        <f t="shared" si="16"/>
        <v>29.335221000000001</v>
      </c>
      <c r="AV22" s="61">
        <f t="shared" si="17"/>
        <v>51.189118999999998</v>
      </c>
      <c r="AW22" s="61">
        <v>66</v>
      </c>
      <c r="AX22" s="71">
        <f t="shared" si="18"/>
        <v>3</v>
      </c>
      <c r="AY22" s="72">
        <f t="shared" si="19"/>
        <v>4.7619047619047616E-2</v>
      </c>
      <c r="BA22" s="62">
        <f t="shared" si="20"/>
        <v>3.3787888760123055</v>
      </c>
      <c r="BB22" s="62">
        <f t="shared" si="21"/>
        <v>3.9355269899287366</v>
      </c>
      <c r="BC22" s="62">
        <f t="shared" si="22"/>
        <v>4.1896547420264252</v>
      </c>
    </row>
    <row r="23" spans="1:55" x14ac:dyDescent="0.25">
      <c r="A23" s="32">
        <v>187</v>
      </c>
      <c r="B23" s="33" t="s">
        <v>0</v>
      </c>
      <c r="C23" s="32">
        <v>186</v>
      </c>
      <c r="D23" s="32">
        <v>2951024</v>
      </c>
      <c r="E23" s="33" t="s">
        <v>453</v>
      </c>
      <c r="F23" s="33" t="s">
        <v>2</v>
      </c>
      <c r="G23" s="32">
        <v>-51.37829</v>
      </c>
      <c r="H23" s="32">
        <v>-29.817722</v>
      </c>
      <c r="I23" s="33" t="s">
        <v>255</v>
      </c>
      <c r="J23" s="32">
        <v>8</v>
      </c>
      <c r="K23" s="32">
        <v>87</v>
      </c>
      <c r="L23" s="33" t="s">
        <v>10</v>
      </c>
      <c r="M23" s="33" t="s">
        <v>454</v>
      </c>
      <c r="N23" s="32">
        <v>13</v>
      </c>
      <c r="O23" s="33" t="s">
        <v>6</v>
      </c>
      <c r="P23" s="33" t="s">
        <v>7</v>
      </c>
      <c r="Q23" s="33" t="s">
        <v>8</v>
      </c>
      <c r="R23" s="32">
        <v>30</v>
      </c>
      <c r="S23" s="32">
        <v>115.203333</v>
      </c>
      <c r="T23" s="32">
        <v>103.58333399999999</v>
      </c>
      <c r="U23" s="32">
        <v>90.143333999999996</v>
      </c>
      <c r="V23" s="32">
        <v>122.220001</v>
      </c>
      <c r="W23" s="32">
        <v>100.04</v>
      </c>
      <c r="X23" s="32">
        <v>135.493334</v>
      </c>
      <c r="Y23" s="32">
        <v>158.086668</v>
      </c>
      <c r="Z23" s="32">
        <v>123.69666700000001</v>
      </c>
      <c r="AA23" s="32">
        <v>142.536666</v>
      </c>
      <c r="AB23" s="32">
        <v>145.73999900000001</v>
      </c>
      <c r="AC23" s="32">
        <v>129.69666699999999</v>
      </c>
      <c r="AD23" s="32">
        <v>110.86333399999999</v>
      </c>
      <c r="AE23" s="32">
        <v>1477.3033359999999</v>
      </c>
      <c r="AF23" s="32">
        <v>308.930001</v>
      </c>
      <c r="AG23" s="32">
        <v>357.753334</v>
      </c>
      <c r="AH23" s="32">
        <v>424.32000099999999</v>
      </c>
      <c r="AI23" s="32">
        <v>386.3</v>
      </c>
      <c r="AM23" s="61">
        <f t="shared" si="10"/>
        <v>29.817722</v>
      </c>
      <c r="AN23" s="61">
        <f t="shared" si="11"/>
        <v>51.37829</v>
      </c>
      <c r="AO23" s="61">
        <f t="shared" si="12"/>
        <v>13</v>
      </c>
      <c r="AQ23" s="62">
        <f t="shared" si="13"/>
        <v>3.395102914735165</v>
      </c>
      <c r="AR23" s="62">
        <f t="shared" si="14"/>
        <v>3.9392157096954343</v>
      </c>
      <c r="AS23" s="62">
        <f t="shared" si="15"/>
        <v>2.5649493574615367</v>
      </c>
      <c r="AU23" s="61">
        <f t="shared" si="16"/>
        <v>29.817722</v>
      </c>
      <c r="AV23" s="61">
        <f t="shared" si="17"/>
        <v>51.37829</v>
      </c>
      <c r="AW23" s="61">
        <v>18</v>
      </c>
      <c r="AX23" s="71">
        <f t="shared" si="18"/>
        <v>5</v>
      </c>
      <c r="AY23" s="75">
        <f t="shared" si="19"/>
        <v>0.38461538461538464</v>
      </c>
      <c r="BA23" s="62">
        <f t="shared" si="20"/>
        <v>3.395102914735165</v>
      </c>
      <c r="BB23" s="62">
        <f t="shared" si="21"/>
        <v>3.9392157096954343</v>
      </c>
      <c r="BC23" s="62">
        <f t="shared" si="22"/>
        <v>2.8903717578961645</v>
      </c>
    </row>
    <row r="24" spans="1:55" x14ac:dyDescent="0.25">
      <c r="A24" s="32">
        <v>188</v>
      </c>
      <c r="B24" s="33" t="s">
        <v>0</v>
      </c>
      <c r="C24" s="32">
        <v>187</v>
      </c>
      <c r="D24" s="32">
        <v>2951027</v>
      </c>
      <c r="E24" s="33" t="s">
        <v>455</v>
      </c>
      <c r="F24" s="33" t="s">
        <v>2</v>
      </c>
      <c r="G24" s="32">
        <v>-51.371620999999998</v>
      </c>
      <c r="H24" s="32">
        <v>-29.366886999999998</v>
      </c>
      <c r="I24" s="33" t="s">
        <v>255</v>
      </c>
      <c r="J24" s="32">
        <v>8</v>
      </c>
      <c r="K24" s="32">
        <v>87</v>
      </c>
      <c r="L24" s="33" t="s">
        <v>10</v>
      </c>
      <c r="M24" s="33" t="s">
        <v>456</v>
      </c>
      <c r="N24" s="32">
        <v>137</v>
      </c>
      <c r="O24" s="33" t="s">
        <v>6</v>
      </c>
      <c r="P24" s="33" t="s">
        <v>7</v>
      </c>
      <c r="Q24" s="33" t="s">
        <v>8</v>
      </c>
      <c r="R24" s="32">
        <v>30</v>
      </c>
      <c r="S24" s="32">
        <v>143.873332</v>
      </c>
      <c r="T24" s="32">
        <v>141.72999999999999</v>
      </c>
      <c r="U24" s="32">
        <v>114.13333299999999</v>
      </c>
      <c r="V24" s="32">
        <v>132.656667</v>
      </c>
      <c r="W24" s="32">
        <v>128.03666699999999</v>
      </c>
      <c r="X24" s="32">
        <v>154.49000100000001</v>
      </c>
      <c r="Y24" s="32">
        <v>167.73</v>
      </c>
      <c r="Z24" s="32">
        <v>136.38333399999999</v>
      </c>
      <c r="AA24" s="32">
        <v>154.1</v>
      </c>
      <c r="AB24" s="32">
        <v>179.906668</v>
      </c>
      <c r="AC24" s="32">
        <v>149.5</v>
      </c>
      <c r="AD24" s="32">
        <v>143.463334</v>
      </c>
      <c r="AE24" s="32">
        <v>1746.003336</v>
      </c>
      <c r="AF24" s="32">
        <v>399.73666500000002</v>
      </c>
      <c r="AG24" s="32">
        <v>415.183335</v>
      </c>
      <c r="AH24" s="32">
        <v>458.21333499999997</v>
      </c>
      <c r="AI24" s="32">
        <v>472.870002</v>
      </c>
      <c r="AM24" s="61">
        <f t="shared" si="10"/>
        <v>29.366886999999998</v>
      </c>
      <c r="AN24" s="61">
        <f t="shared" si="11"/>
        <v>51.371620999999998</v>
      </c>
      <c r="AO24" s="61">
        <f t="shared" si="12"/>
        <v>137</v>
      </c>
      <c r="AQ24" s="62">
        <f t="shared" si="13"/>
        <v>3.3798677470835625</v>
      </c>
      <c r="AR24" s="62">
        <f t="shared" si="14"/>
        <v>3.9390858993638349</v>
      </c>
      <c r="AS24" s="62">
        <f t="shared" si="15"/>
        <v>4.9199809258281251</v>
      </c>
      <c r="AU24" s="61">
        <f t="shared" si="16"/>
        <v>29.366886999999998</v>
      </c>
      <c r="AV24" s="61">
        <f t="shared" si="17"/>
        <v>51.371620999999998</v>
      </c>
      <c r="AW24" s="61">
        <v>137</v>
      </c>
      <c r="AX24" s="71">
        <f t="shared" si="18"/>
        <v>0</v>
      </c>
      <c r="AY24" s="72">
        <f t="shared" si="19"/>
        <v>0</v>
      </c>
      <c r="BA24" s="62">
        <f t="shared" si="20"/>
        <v>3.3798677470835625</v>
      </c>
      <c r="BB24" s="62">
        <f t="shared" si="21"/>
        <v>3.9390858993638349</v>
      </c>
      <c r="BC24" s="62">
        <f t="shared" si="22"/>
        <v>4.9199809258281251</v>
      </c>
    </row>
    <row r="25" spans="1:55" x14ac:dyDescent="0.25">
      <c r="A25" s="32">
        <v>189</v>
      </c>
      <c r="B25" s="33" t="s">
        <v>0</v>
      </c>
      <c r="C25" s="32">
        <v>188</v>
      </c>
      <c r="D25" s="32">
        <v>2951028</v>
      </c>
      <c r="E25" s="33" t="s">
        <v>457</v>
      </c>
      <c r="F25" s="33" t="s">
        <v>2</v>
      </c>
      <c r="G25" s="32">
        <v>-51.495790999999997</v>
      </c>
      <c r="H25" s="32">
        <v>-29.82161</v>
      </c>
      <c r="I25" s="33" t="s">
        <v>255</v>
      </c>
      <c r="J25" s="32">
        <v>8</v>
      </c>
      <c r="K25" s="32">
        <v>87</v>
      </c>
      <c r="L25" s="33" t="s">
        <v>10</v>
      </c>
      <c r="M25" s="33" t="s">
        <v>458</v>
      </c>
      <c r="N25" s="32">
        <v>86</v>
      </c>
      <c r="O25" s="33" t="s">
        <v>6</v>
      </c>
      <c r="P25" s="33" t="s">
        <v>7</v>
      </c>
      <c r="Q25" s="33" t="s">
        <v>8</v>
      </c>
      <c r="R25" s="32">
        <v>30</v>
      </c>
      <c r="S25" s="32">
        <v>121.556667</v>
      </c>
      <c r="T25" s="32">
        <v>108.326667</v>
      </c>
      <c r="U25" s="32">
        <v>94.303332999999995</v>
      </c>
      <c r="V25" s="32">
        <v>123.66333299999999</v>
      </c>
      <c r="W25" s="32">
        <v>103.703333</v>
      </c>
      <c r="X25" s="32">
        <v>142.32333299999999</v>
      </c>
      <c r="Y25" s="32">
        <v>157.48999900000001</v>
      </c>
      <c r="Z25" s="32">
        <v>128.97333399999999</v>
      </c>
      <c r="AA25" s="32">
        <v>133.503334</v>
      </c>
      <c r="AB25" s="32">
        <v>151.11999900000001</v>
      </c>
      <c r="AC25" s="32">
        <v>121.98</v>
      </c>
      <c r="AD25" s="32">
        <v>114.363333</v>
      </c>
      <c r="AE25" s="32">
        <v>1501.3066630000001</v>
      </c>
      <c r="AF25" s="32">
        <v>324.186666</v>
      </c>
      <c r="AG25" s="32">
        <v>369.689999</v>
      </c>
      <c r="AH25" s="32">
        <v>419.96666599999998</v>
      </c>
      <c r="AI25" s="32">
        <v>387.46333199999998</v>
      </c>
      <c r="AM25" s="61">
        <f t="shared" si="10"/>
        <v>29.82161</v>
      </c>
      <c r="AN25" s="61">
        <f t="shared" si="11"/>
        <v>51.495790999999997</v>
      </c>
      <c r="AO25" s="61">
        <f t="shared" si="12"/>
        <v>86</v>
      </c>
      <c r="AQ25" s="62">
        <f t="shared" si="13"/>
        <v>3.3952332984894804</v>
      </c>
      <c r="AR25" s="62">
        <f t="shared" si="14"/>
        <v>3.9415000761744228</v>
      </c>
      <c r="AS25" s="62">
        <f t="shared" si="15"/>
        <v>4.4543472962535073</v>
      </c>
      <c r="AU25" s="61">
        <f t="shared" si="16"/>
        <v>29.82161</v>
      </c>
      <c r="AV25" s="61">
        <f t="shared" si="17"/>
        <v>51.495790999999997</v>
      </c>
      <c r="AW25" s="61">
        <v>92</v>
      </c>
      <c r="AX25" s="71">
        <f t="shared" si="18"/>
        <v>6</v>
      </c>
      <c r="AY25" s="72">
        <f t="shared" si="19"/>
        <v>6.9767441860465115E-2</v>
      </c>
      <c r="BA25" s="62">
        <f t="shared" si="20"/>
        <v>3.3952332984894804</v>
      </c>
      <c r="BB25" s="62">
        <f t="shared" si="21"/>
        <v>3.9415000761744228</v>
      </c>
      <c r="BC25" s="62">
        <f t="shared" si="22"/>
        <v>4.5217885770490405</v>
      </c>
    </row>
    <row r="26" spans="1:55" x14ac:dyDescent="0.25">
      <c r="A26" s="32">
        <v>211</v>
      </c>
      <c r="B26" s="33" t="s">
        <v>0</v>
      </c>
      <c r="C26" s="32">
        <v>210</v>
      </c>
      <c r="D26" s="32">
        <v>3050002</v>
      </c>
      <c r="E26" s="33" t="s">
        <v>459</v>
      </c>
      <c r="F26" s="33" t="s">
        <v>2</v>
      </c>
      <c r="G26" s="32">
        <v>-50.506895999999998</v>
      </c>
      <c r="H26" s="32">
        <v>-30.25356</v>
      </c>
      <c r="I26" s="33" t="s">
        <v>255</v>
      </c>
      <c r="J26" s="32">
        <v>8</v>
      </c>
      <c r="K26" s="32">
        <v>87</v>
      </c>
      <c r="L26" s="33" t="s">
        <v>10</v>
      </c>
      <c r="M26" s="33" t="s">
        <v>460</v>
      </c>
      <c r="N26" s="32">
        <v>5</v>
      </c>
      <c r="O26" s="33" t="s">
        <v>6</v>
      </c>
      <c r="P26" s="33" t="s">
        <v>7</v>
      </c>
      <c r="Q26" s="33" t="s">
        <v>8</v>
      </c>
      <c r="R26" s="32">
        <v>30</v>
      </c>
      <c r="S26" s="32">
        <v>87.416666000000006</v>
      </c>
      <c r="T26" s="32">
        <v>93.570001000000005</v>
      </c>
      <c r="U26" s="32">
        <v>89.023334000000006</v>
      </c>
      <c r="V26" s="32">
        <v>100.096666</v>
      </c>
      <c r="W26" s="32">
        <v>99.090001000000001</v>
      </c>
      <c r="X26" s="32">
        <v>124.969999</v>
      </c>
      <c r="Y26" s="32">
        <v>132.98333400000001</v>
      </c>
      <c r="Z26" s="32">
        <v>105.033332</v>
      </c>
      <c r="AA26" s="32">
        <v>121.593333</v>
      </c>
      <c r="AB26" s="32">
        <v>112.746667</v>
      </c>
      <c r="AC26" s="32">
        <v>99.473333999999994</v>
      </c>
      <c r="AD26" s="93">
        <v>82.976667000000006</v>
      </c>
      <c r="AE26" s="32">
        <v>1248.9733329999999</v>
      </c>
      <c r="AF26" s="32">
        <v>270.01</v>
      </c>
      <c r="AG26" s="32">
        <v>324.15666599999997</v>
      </c>
      <c r="AH26" s="32">
        <v>359.60999900000002</v>
      </c>
      <c r="AI26" s="32">
        <v>295.19666699999999</v>
      </c>
      <c r="AM26" s="61">
        <f t="shared" si="10"/>
        <v>30.25356</v>
      </c>
      <c r="AN26" s="61">
        <f t="shared" si="11"/>
        <v>50.506895999999998</v>
      </c>
      <c r="AO26" s="61">
        <f t="shared" si="12"/>
        <v>5</v>
      </c>
      <c r="AQ26" s="62">
        <f t="shared" si="13"/>
        <v>3.4096138635028157</v>
      </c>
      <c r="AR26" s="62">
        <f t="shared" si="14"/>
        <v>3.9221098814140487</v>
      </c>
      <c r="AS26" s="62">
        <f t="shared" si="15"/>
        <v>1.6094379124341003</v>
      </c>
      <c r="AU26" s="61">
        <f t="shared" si="16"/>
        <v>30.25356</v>
      </c>
      <c r="AV26" s="61">
        <f t="shared" si="17"/>
        <v>50.506895999999998</v>
      </c>
      <c r="AW26" s="61">
        <v>6</v>
      </c>
      <c r="AX26" s="71">
        <f t="shared" si="18"/>
        <v>1</v>
      </c>
      <c r="AY26" s="75">
        <f t="shared" si="19"/>
        <v>0.2</v>
      </c>
      <c r="BA26" s="62">
        <f t="shared" si="20"/>
        <v>3.4096138635028157</v>
      </c>
      <c r="BB26" s="62">
        <f t="shared" si="21"/>
        <v>3.9221098814140487</v>
      </c>
      <c r="BC26" s="62">
        <f t="shared" si="22"/>
        <v>1.791759469228055</v>
      </c>
    </row>
    <row r="27" spans="1:55" x14ac:dyDescent="0.25">
      <c r="A27" s="32">
        <v>213</v>
      </c>
      <c r="B27" s="33" t="s">
        <v>0</v>
      </c>
      <c r="C27" s="32">
        <v>212</v>
      </c>
      <c r="D27" s="32">
        <v>3051005</v>
      </c>
      <c r="E27" s="33" t="s">
        <v>461</v>
      </c>
      <c r="F27" s="33" t="s">
        <v>2</v>
      </c>
      <c r="G27" s="32">
        <v>-51.649405000000002</v>
      </c>
      <c r="H27" s="32">
        <v>-30.107165999999999</v>
      </c>
      <c r="I27" s="33" t="s">
        <v>255</v>
      </c>
      <c r="J27" s="32">
        <v>8</v>
      </c>
      <c r="K27" s="32">
        <v>87</v>
      </c>
      <c r="L27" s="33" t="s">
        <v>10</v>
      </c>
      <c r="M27" s="33" t="s">
        <v>462</v>
      </c>
      <c r="N27" s="32">
        <v>39</v>
      </c>
      <c r="O27" s="33" t="s">
        <v>6</v>
      </c>
      <c r="P27" s="33" t="s">
        <v>7</v>
      </c>
      <c r="Q27" s="33" t="s">
        <v>8</v>
      </c>
      <c r="R27" s="32">
        <v>28</v>
      </c>
      <c r="S27" s="32">
        <v>97.235714999999999</v>
      </c>
      <c r="T27" s="32">
        <v>97.837930999999998</v>
      </c>
      <c r="U27" s="32">
        <v>87.178571000000005</v>
      </c>
      <c r="V27" s="32">
        <v>105.51071399999999</v>
      </c>
      <c r="W27" s="32">
        <v>87.72963</v>
      </c>
      <c r="X27" s="32">
        <v>125.81538500000001</v>
      </c>
      <c r="Y27" s="32">
        <v>140.57037</v>
      </c>
      <c r="Z27" s="32">
        <v>112.85185199999999</v>
      </c>
      <c r="AA27" s="32">
        <v>132.85517300000001</v>
      </c>
      <c r="AB27" s="32">
        <v>129.86785800000001</v>
      </c>
      <c r="AC27" s="32">
        <v>114.57407499999999</v>
      </c>
      <c r="AD27" s="32">
        <v>104.562067</v>
      </c>
      <c r="AE27" s="32">
        <v>1336.589342</v>
      </c>
      <c r="AF27" s="32">
        <v>282.25221699999997</v>
      </c>
      <c r="AG27" s="32">
        <v>319.05572899999999</v>
      </c>
      <c r="AH27" s="32">
        <v>386.27739500000001</v>
      </c>
      <c r="AI27" s="32">
        <v>349.00400000000002</v>
      </c>
      <c r="AM27" s="61">
        <f t="shared" si="10"/>
        <v>30.107165999999999</v>
      </c>
      <c r="AN27" s="61">
        <f t="shared" si="11"/>
        <v>51.649405000000002</v>
      </c>
      <c r="AO27" s="61">
        <f t="shared" si="12"/>
        <v>39</v>
      </c>
      <c r="AQ27" s="62">
        <f t="shared" si="13"/>
        <v>3.4047632165096302</v>
      </c>
      <c r="AR27" s="62">
        <f t="shared" si="14"/>
        <v>3.9444786756541825</v>
      </c>
      <c r="AS27" s="62">
        <f t="shared" si="15"/>
        <v>3.6635616461296463</v>
      </c>
      <c r="AU27" s="61">
        <f t="shared" si="16"/>
        <v>30.107165999999999</v>
      </c>
      <c r="AV27" s="61">
        <f t="shared" si="17"/>
        <v>51.649405000000002</v>
      </c>
      <c r="AW27" s="61">
        <v>35</v>
      </c>
      <c r="AX27" s="71">
        <f t="shared" si="18"/>
        <v>4</v>
      </c>
      <c r="AY27" s="75">
        <f t="shared" si="19"/>
        <v>0.10256410256410256</v>
      </c>
      <c r="BA27" s="62">
        <f t="shared" si="20"/>
        <v>3.4047632165096302</v>
      </c>
      <c r="BB27" s="62">
        <f t="shared" si="21"/>
        <v>3.9444786756541825</v>
      </c>
      <c r="BC27" s="62">
        <f t="shared" si="22"/>
        <v>3.5553480614894135</v>
      </c>
    </row>
    <row r="28" spans="1:55" x14ac:dyDescent="0.25">
      <c r="A28" s="32">
        <v>177</v>
      </c>
      <c r="B28" s="33" t="s">
        <v>0</v>
      </c>
      <c r="C28" s="32">
        <v>176</v>
      </c>
      <c r="D28" s="32">
        <v>2950026</v>
      </c>
      <c r="E28" s="33" t="s">
        <v>463</v>
      </c>
      <c r="F28" s="33" t="s">
        <v>37</v>
      </c>
      <c r="G28" s="32">
        <v>-50.900506</v>
      </c>
      <c r="H28" s="32">
        <v>-29.417166999999999</v>
      </c>
      <c r="I28" s="33" t="s">
        <v>255</v>
      </c>
      <c r="J28" s="32">
        <v>8</v>
      </c>
      <c r="K28" s="32">
        <v>87</v>
      </c>
      <c r="L28" s="33" t="s">
        <v>10</v>
      </c>
      <c r="M28" s="33" t="s">
        <v>464</v>
      </c>
      <c r="N28" s="32">
        <v>777</v>
      </c>
      <c r="O28" s="33" t="s">
        <v>6</v>
      </c>
      <c r="P28" s="33" t="s">
        <v>7</v>
      </c>
      <c r="Q28" s="33" t="s">
        <v>8</v>
      </c>
      <c r="R28" s="32">
        <v>30</v>
      </c>
      <c r="S28" s="32">
        <v>168.95333299999999</v>
      </c>
      <c r="T28" s="32">
        <v>168.85333399999999</v>
      </c>
      <c r="U28" s="32">
        <v>135.180001</v>
      </c>
      <c r="V28" s="32">
        <v>153.366668</v>
      </c>
      <c r="W28" s="32">
        <v>135.29000099999999</v>
      </c>
      <c r="X28" s="32">
        <v>166.04666700000001</v>
      </c>
      <c r="Y28" s="32">
        <v>185.120001</v>
      </c>
      <c r="Z28" s="32">
        <v>149.48999900000001</v>
      </c>
      <c r="AA28" s="32">
        <v>167.243334</v>
      </c>
      <c r="AB28" s="32">
        <v>190.76666900000001</v>
      </c>
      <c r="AC28" s="32">
        <v>162.58000000000001</v>
      </c>
      <c r="AD28" s="32">
        <v>158.373334</v>
      </c>
      <c r="AE28" s="32">
        <v>1941.2633390000001</v>
      </c>
      <c r="AF28" s="32">
        <v>472.98666700000001</v>
      </c>
      <c r="AG28" s="32">
        <v>454.70333599999998</v>
      </c>
      <c r="AH28" s="32">
        <v>501.85333500000002</v>
      </c>
      <c r="AI28" s="32">
        <v>511.72000200000002</v>
      </c>
      <c r="AM28" s="61">
        <f t="shared" si="10"/>
        <v>29.417166999999999</v>
      </c>
      <c r="AN28" s="61">
        <f t="shared" si="11"/>
        <v>50.900506</v>
      </c>
      <c r="AO28" s="61">
        <f t="shared" si="12"/>
        <v>777</v>
      </c>
      <c r="AQ28" s="62">
        <f t="shared" si="13"/>
        <v>3.381578415499237</v>
      </c>
      <c r="AR28" s="62">
        <f t="shared" si="14"/>
        <v>3.9298728645679688</v>
      </c>
      <c r="AS28" s="62">
        <f t="shared" si="15"/>
        <v>6.6554403503676474</v>
      </c>
      <c r="AU28" s="61">
        <f t="shared" si="16"/>
        <v>29.417166999999999</v>
      </c>
      <c r="AV28" s="61">
        <f t="shared" si="17"/>
        <v>50.900506</v>
      </c>
      <c r="AW28" s="61">
        <v>776</v>
      </c>
      <c r="AX28" s="71">
        <f t="shared" si="18"/>
        <v>1</v>
      </c>
      <c r="AY28" s="72">
        <f t="shared" si="19"/>
        <v>1.287001287001287E-3</v>
      </c>
      <c r="BA28" s="62">
        <f t="shared" si="20"/>
        <v>3.381578415499237</v>
      </c>
      <c r="BB28" s="62">
        <f t="shared" si="21"/>
        <v>3.9298728645679688</v>
      </c>
      <c r="BC28" s="62">
        <f t="shared" si="22"/>
        <v>6.654152520183219</v>
      </c>
    </row>
    <row r="29" spans="1:55" x14ac:dyDescent="0.25">
      <c r="AE29" s="58" t="s">
        <v>524</v>
      </c>
      <c r="AF29" s="58" t="s">
        <v>525</v>
      </c>
      <c r="AG29" s="58" t="s">
        <v>526</v>
      </c>
      <c r="AH29" s="58" t="s">
        <v>527</v>
      </c>
      <c r="AI29" s="58" t="s">
        <v>521</v>
      </c>
      <c r="AJ29" s="58" t="s">
        <v>522</v>
      </c>
      <c r="AK29" s="58" t="s">
        <v>523</v>
      </c>
      <c r="AL29" s="90" t="s">
        <v>579</v>
      </c>
    </row>
    <row r="30" spans="1:55" ht="17.25" customHeight="1" x14ac:dyDescent="0.25">
      <c r="R30" s="54" t="s">
        <v>541</v>
      </c>
      <c r="S30" s="63">
        <f>AVERAGE(S2:S28)</f>
        <v>123.82923107407407</v>
      </c>
      <c r="T30" s="63">
        <f t="shared" ref="T30:AD30" si="23">AVERAGE(T2:T28)</f>
        <v>131.83876696296298</v>
      </c>
      <c r="U30" s="63">
        <f t="shared" si="23"/>
        <v>110.7839785185185</v>
      </c>
      <c r="V30" s="63">
        <f t="shared" si="23"/>
        <v>128.64717144444444</v>
      </c>
      <c r="W30" s="63">
        <f t="shared" si="23"/>
        <v>114.50868499999999</v>
      </c>
      <c r="X30" s="63">
        <f t="shared" si="23"/>
        <v>133.40865200000002</v>
      </c>
      <c r="Y30" s="63">
        <f t="shared" si="23"/>
        <v>149.17217896296293</v>
      </c>
      <c r="Z30" s="63">
        <f t="shared" si="23"/>
        <v>116.61847166666664</v>
      </c>
      <c r="AA30" s="63">
        <f t="shared" si="23"/>
        <v>138.93259785185182</v>
      </c>
      <c r="AB30" s="63">
        <f t="shared" si="23"/>
        <v>140.78334537037037</v>
      </c>
      <c r="AC30" s="63">
        <f t="shared" si="23"/>
        <v>120.34818174074074</v>
      </c>
      <c r="AD30" s="63">
        <f t="shared" si="23"/>
        <v>121.4920089259259</v>
      </c>
      <c r="AE30" s="64">
        <f>MAX(S30:AD30)</f>
        <v>149.17217896296293</v>
      </c>
      <c r="AF30" s="64">
        <f>MIN(S30:AD30)</f>
        <v>110.7839785185185</v>
      </c>
      <c r="AG30" s="64">
        <f>AE30-AF30</f>
        <v>38.388200444444436</v>
      </c>
      <c r="AH30" s="65">
        <f>AG30/AF30</f>
        <v>0.34651400823294604</v>
      </c>
      <c r="AI30" s="64">
        <f>AVERAGE(S30:AD30)</f>
        <v>127.53027245987653</v>
      </c>
      <c r="AJ30" s="63">
        <f>MEDIAN(S30:AD30)</f>
        <v>126.23820125925926</v>
      </c>
      <c r="AK30" s="63">
        <f>_xlfn.STDEV.S(S30:AD30)</f>
        <v>11.674382504539638</v>
      </c>
      <c r="AL30" s="63">
        <f>SUM(S30:AD30)</f>
        <v>1530.3632695185183</v>
      </c>
    </row>
    <row r="31" spans="1:55" x14ac:dyDescent="0.25">
      <c r="R31" s="54" t="s">
        <v>542</v>
      </c>
      <c r="S31" s="63">
        <f>MAX(S2:S28)</f>
        <v>174.07666499999999</v>
      </c>
      <c r="T31" s="63">
        <f t="shared" ref="T31:AD31" si="24">MAX(T2:T28)</f>
        <v>199.25517199999999</v>
      </c>
      <c r="U31" s="63">
        <f t="shared" si="24"/>
        <v>163.88275999999999</v>
      </c>
      <c r="V31" s="63">
        <f t="shared" si="24"/>
        <v>160.313333</v>
      </c>
      <c r="W31" s="63">
        <f t="shared" si="24"/>
        <v>139.582142</v>
      </c>
      <c r="X31" s="63">
        <f t="shared" si="24"/>
        <v>166.04666700000001</v>
      </c>
      <c r="Y31" s="63">
        <f t="shared" si="24"/>
        <v>185.120001</v>
      </c>
      <c r="Z31" s="63">
        <f t="shared" si="24"/>
        <v>149.48999900000001</v>
      </c>
      <c r="AA31" s="63">
        <f t="shared" si="24"/>
        <v>167.243334</v>
      </c>
      <c r="AB31" s="63">
        <f t="shared" si="24"/>
        <v>190.76666900000001</v>
      </c>
      <c r="AC31" s="63">
        <f t="shared" si="24"/>
        <v>162.58000000000001</v>
      </c>
      <c r="AD31" s="63">
        <f t="shared" si="24"/>
        <v>160.13666699999999</v>
      </c>
      <c r="AE31" s="64">
        <f>MAX(S31:AD31)</f>
        <v>199.25517199999999</v>
      </c>
      <c r="AF31" s="64">
        <f>MIN(S31:AD31)</f>
        <v>139.582142</v>
      </c>
      <c r="AG31" s="64">
        <f>AE31-AF31</f>
        <v>59.673029999999983</v>
      </c>
      <c r="AH31" s="65">
        <f>AG31/AF31</f>
        <v>0.42751192340922795</v>
      </c>
      <c r="AI31" s="64">
        <f>AVERAGE(S31:AD31)</f>
        <v>168.20778408333334</v>
      </c>
      <c r="AJ31" s="63">
        <f>MEDIAN(S31:AD31)</f>
        <v>164.96471350000002</v>
      </c>
      <c r="AK31" s="63">
        <f>_xlfn.STDEV.S(S31:AD31)</f>
        <v>16.912977694367552</v>
      </c>
      <c r="AL31" s="63"/>
    </row>
    <row r="32" spans="1:55" x14ac:dyDescent="0.25">
      <c r="R32" s="54" t="s">
        <v>543</v>
      </c>
      <c r="S32" s="63">
        <f>MIN(S2:S28)</f>
        <v>87.416666000000006</v>
      </c>
      <c r="T32" s="63">
        <f t="shared" ref="T32:AD32" si="25">MIN(T2:T28)</f>
        <v>93.570001000000005</v>
      </c>
      <c r="U32" s="63">
        <f t="shared" si="25"/>
        <v>87.178571000000005</v>
      </c>
      <c r="V32" s="63">
        <f t="shared" si="25"/>
        <v>100.096666</v>
      </c>
      <c r="W32" s="63">
        <f t="shared" si="25"/>
        <v>87.72963</v>
      </c>
      <c r="X32" s="63">
        <f t="shared" si="25"/>
        <v>105.7</v>
      </c>
      <c r="Y32" s="63">
        <f t="shared" si="25"/>
        <v>106.125</v>
      </c>
      <c r="Z32" s="63">
        <f t="shared" si="25"/>
        <v>90.339286000000001</v>
      </c>
      <c r="AA32" s="63">
        <f t="shared" si="25"/>
        <v>119.827586</v>
      </c>
      <c r="AB32" s="63">
        <f t="shared" si="25"/>
        <v>109.636667</v>
      </c>
      <c r="AC32" s="63">
        <f t="shared" si="25"/>
        <v>97.683333000000005</v>
      </c>
      <c r="AD32" s="63">
        <f t="shared" si="25"/>
        <v>82.976667000000006</v>
      </c>
      <c r="AE32" s="64">
        <f>MAX(S32:AD32)</f>
        <v>119.827586</v>
      </c>
      <c r="AF32" s="64">
        <f>MIN(S32:AD32)</f>
        <v>82.976667000000006</v>
      </c>
      <c r="AG32" s="64">
        <f>AE32-AF32</f>
        <v>36.85091899999999</v>
      </c>
      <c r="AH32" s="65">
        <f>AG32/AF32</f>
        <v>0.44411182483384137</v>
      </c>
      <c r="AI32" s="64">
        <f>AVERAGE(S32:AD32)</f>
        <v>97.356672749999987</v>
      </c>
      <c r="AJ32" s="63">
        <f>MEDIAN(S32:AD32)</f>
        <v>95.626666999999998</v>
      </c>
      <c r="AK32" s="63">
        <f>_xlfn.STDEV.S(S32:AD32)</f>
        <v>11.181534087327853</v>
      </c>
      <c r="AL32" s="63"/>
    </row>
    <row r="33" spans="1:38" x14ac:dyDescent="0.25">
      <c r="R33" s="54" t="s">
        <v>540</v>
      </c>
      <c r="S33" s="66">
        <f>$AI$30</f>
        <v>127.53027245987653</v>
      </c>
      <c r="T33" s="66">
        <f>$AI$30</f>
        <v>127.53027245987653</v>
      </c>
      <c r="U33" s="66">
        <f t="shared" ref="U33:AD33" si="26">$AI$30</f>
        <v>127.53027245987653</v>
      </c>
      <c r="V33" s="66">
        <f t="shared" si="26"/>
        <v>127.53027245987653</v>
      </c>
      <c r="W33" s="66">
        <f t="shared" si="26"/>
        <v>127.53027245987653</v>
      </c>
      <c r="X33" s="66">
        <f t="shared" si="26"/>
        <v>127.53027245987653</v>
      </c>
      <c r="Y33" s="66">
        <f t="shared" si="26"/>
        <v>127.53027245987653</v>
      </c>
      <c r="Z33" s="66">
        <f t="shared" si="26"/>
        <v>127.53027245987653</v>
      </c>
      <c r="AA33" s="66">
        <f t="shared" si="26"/>
        <v>127.53027245987653</v>
      </c>
      <c r="AB33" s="66">
        <f t="shared" si="26"/>
        <v>127.53027245987653</v>
      </c>
      <c r="AC33" s="66">
        <f t="shared" si="26"/>
        <v>127.53027245987653</v>
      </c>
      <c r="AD33" s="66">
        <f t="shared" si="26"/>
        <v>127.53027245987653</v>
      </c>
      <c r="AE33" s="64"/>
      <c r="AF33" s="64"/>
      <c r="AG33" s="64"/>
      <c r="AH33" s="65"/>
      <c r="AI33" s="64"/>
      <c r="AJ33" s="63"/>
      <c r="AK33" s="63"/>
      <c r="AL33" s="63"/>
    </row>
    <row r="34" spans="1:38" x14ac:dyDescent="0.25">
      <c r="R34" s="54" t="s">
        <v>544</v>
      </c>
      <c r="S34" s="66"/>
      <c r="T34" s="66"/>
      <c r="U34" s="66"/>
      <c r="V34" s="66"/>
      <c r="W34" s="66"/>
      <c r="X34" s="66">
        <f>AVERAGE($X$30:$AB$30)</f>
        <v>135.78304917037036</v>
      </c>
      <c r="Y34" s="66">
        <f>AVERAGE($X$30:$AB$30)</f>
        <v>135.78304917037036</v>
      </c>
      <c r="Z34" s="66">
        <f t="shared" ref="Z34:AB34" si="27">AVERAGE($X$30:$AB$30)</f>
        <v>135.78304917037036</v>
      </c>
      <c r="AA34" s="66">
        <f t="shared" si="27"/>
        <v>135.78304917037036</v>
      </c>
      <c r="AB34" s="66">
        <f t="shared" si="27"/>
        <v>135.78304917037036</v>
      </c>
      <c r="AC34" s="66"/>
      <c r="AD34" s="66"/>
      <c r="AE34" s="64"/>
      <c r="AF34" s="64"/>
      <c r="AG34" s="64"/>
      <c r="AH34" s="65"/>
      <c r="AI34" s="64"/>
      <c r="AJ34" s="63"/>
      <c r="AK34" s="63"/>
      <c r="AL34" s="63"/>
    </row>
    <row r="35" spans="1:38" x14ac:dyDescent="0.25">
      <c r="R35" s="54" t="s">
        <v>545</v>
      </c>
      <c r="S35" s="66">
        <f>AVERAGE($S$30:$W$30,$AC$30:$AD$30)</f>
        <v>121.63543195238096</v>
      </c>
      <c r="T35" s="66">
        <f t="shared" ref="T35:AD35" si="28">AVERAGE($S$30:$W$30,$AC$30:$AD$30)</f>
        <v>121.63543195238096</v>
      </c>
      <c r="U35" s="66">
        <f t="shared" si="28"/>
        <v>121.63543195238096</v>
      </c>
      <c r="V35" s="66">
        <f t="shared" si="28"/>
        <v>121.63543195238096</v>
      </c>
      <c r="W35" s="66">
        <f t="shared" si="28"/>
        <v>121.63543195238096</v>
      </c>
      <c r="X35" s="66"/>
      <c r="Y35" s="66"/>
      <c r="Z35" s="66"/>
      <c r="AA35" s="66"/>
      <c r="AB35" s="66"/>
      <c r="AC35" s="66">
        <f t="shared" si="28"/>
        <v>121.63543195238096</v>
      </c>
      <c r="AD35" s="66">
        <f t="shared" si="28"/>
        <v>121.63543195238096</v>
      </c>
      <c r="AE35" s="64"/>
      <c r="AF35" s="64"/>
      <c r="AG35" s="64"/>
      <c r="AH35" s="65"/>
      <c r="AI35" s="64"/>
      <c r="AJ35" s="63"/>
      <c r="AK35" s="63"/>
      <c r="AL35" s="63"/>
    </row>
    <row r="36" spans="1:38" x14ac:dyDescent="0.25">
      <c r="R36" s="55" t="s">
        <v>522</v>
      </c>
      <c r="S36" s="64">
        <f>MEDIAN(S2:S28)</f>
        <v>118.916667</v>
      </c>
      <c r="T36" s="64">
        <f t="shared" ref="T36:AD36" si="29">MEDIAN(T2:T28)</f>
        <v>131.23333299999999</v>
      </c>
      <c r="U36" s="64">
        <f t="shared" si="29"/>
        <v>110.216667</v>
      </c>
      <c r="V36" s="64">
        <f t="shared" si="29"/>
        <v>128.25666699999999</v>
      </c>
      <c r="W36" s="64">
        <f t="shared" si="29"/>
        <v>117.69</v>
      </c>
      <c r="X36" s="64">
        <f t="shared" si="29"/>
        <v>128.5</v>
      </c>
      <c r="Y36" s="64">
        <f t="shared" si="29"/>
        <v>146.553572</v>
      </c>
      <c r="Z36" s="64">
        <f t="shared" si="29"/>
        <v>118.11666700000001</v>
      </c>
      <c r="AA36" s="64">
        <f t="shared" si="29"/>
        <v>133.99310399999999</v>
      </c>
      <c r="AB36" s="64">
        <f t="shared" si="29"/>
        <v>137.71666500000001</v>
      </c>
      <c r="AC36" s="64">
        <f t="shared" si="29"/>
        <v>117.873333</v>
      </c>
      <c r="AD36" s="64">
        <f t="shared" si="29"/>
        <v>115.156666</v>
      </c>
      <c r="AE36" s="64">
        <f>MAX(S36:AD36)</f>
        <v>146.553572</v>
      </c>
      <c r="AF36" s="64">
        <f>MIN(S36:AD36)</f>
        <v>110.216667</v>
      </c>
      <c r="AG36" s="64">
        <f>AE36-AF36</f>
        <v>36.336905000000002</v>
      </c>
      <c r="AH36" s="65">
        <f>AG36/AF36</f>
        <v>0.32968611725484315</v>
      </c>
      <c r="AI36" s="64">
        <f>AVERAGE(S36:AD36)</f>
        <v>125.35194508333332</v>
      </c>
      <c r="AJ36" s="63">
        <f>MEDIAN(S36:AD36)</f>
        <v>123.58666700000001</v>
      </c>
      <c r="AK36" s="63">
        <f>_xlfn.STDEV.S(S36:AD36)</f>
        <v>10.750986192839683</v>
      </c>
      <c r="AL36" s="63"/>
    </row>
    <row r="37" spans="1:38" x14ac:dyDescent="0.25">
      <c r="R37" s="54" t="s">
        <v>523</v>
      </c>
      <c r="S37" s="63">
        <f>_xlfn.STDEV.S(S2:S28)</f>
        <v>24.266596601518003</v>
      </c>
      <c r="T37" s="63">
        <f t="shared" ref="T37:AD37" si="30">_xlfn.STDEV.S(T2:T28)</f>
        <v>25.611398614871593</v>
      </c>
      <c r="U37" s="63">
        <f t="shared" si="30"/>
        <v>16.984476049295562</v>
      </c>
      <c r="V37" s="63">
        <f t="shared" si="30"/>
        <v>15.559016932079514</v>
      </c>
      <c r="W37" s="63">
        <f t="shared" si="30"/>
        <v>15.239062829087993</v>
      </c>
      <c r="X37" s="63">
        <f t="shared" si="30"/>
        <v>16.005531424603117</v>
      </c>
      <c r="Y37" s="63">
        <f t="shared" si="30"/>
        <v>16.982088029607183</v>
      </c>
      <c r="Z37" s="63">
        <f t="shared" si="30"/>
        <v>16.545386355299016</v>
      </c>
      <c r="AA37" s="63">
        <f t="shared" si="30"/>
        <v>13.484208830453595</v>
      </c>
      <c r="AB37" s="63">
        <f t="shared" si="30"/>
        <v>19.73416565690388</v>
      </c>
      <c r="AC37" s="63">
        <f t="shared" si="30"/>
        <v>16.126641606939241</v>
      </c>
      <c r="AD37" s="63">
        <f t="shared" si="30"/>
        <v>19.791504204817766</v>
      </c>
      <c r="AE37" s="64"/>
      <c r="AF37" s="64"/>
      <c r="AG37" s="64"/>
      <c r="AH37" s="65"/>
      <c r="AI37" s="64"/>
      <c r="AJ37" s="63"/>
      <c r="AK37" s="63"/>
      <c r="AL37" s="63"/>
    </row>
    <row r="38" spans="1:38" x14ac:dyDescent="0.25">
      <c r="R38" s="54" t="s">
        <v>526</v>
      </c>
      <c r="S38" s="63">
        <f>S31-S32</f>
        <v>86.659998999999985</v>
      </c>
      <c r="T38" s="63">
        <f>T31-T32</f>
        <v>105.68517099999998</v>
      </c>
      <c r="U38" s="63">
        <f t="shared" ref="U38:AD38" si="31">U31-U32</f>
        <v>76.704188999999985</v>
      </c>
      <c r="V38" s="63">
        <f t="shared" si="31"/>
        <v>60.216667000000001</v>
      </c>
      <c r="W38" s="63">
        <f t="shared" si="31"/>
        <v>51.852512000000004</v>
      </c>
      <c r="X38" s="63">
        <f t="shared" si="31"/>
        <v>60.346667000000011</v>
      </c>
      <c r="Y38" s="63">
        <f t="shared" si="31"/>
        <v>78.995001000000002</v>
      </c>
      <c r="Z38" s="63">
        <f t="shared" si="31"/>
        <v>59.15071300000001</v>
      </c>
      <c r="AA38" s="63">
        <f t="shared" si="31"/>
        <v>47.415748000000008</v>
      </c>
      <c r="AB38" s="63">
        <f>AB31-AB32</f>
        <v>81.130002000000005</v>
      </c>
      <c r="AC38" s="63">
        <f t="shared" si="31"/>
        <v>64.896667000000008</v>
      </c>
      <c r="AD38" s="63">
        <f t="shared" si="31"/>
        <v>77.159999999999982</v>
      </c>
      <c r="AE38" s="64">
        <f>MAX(S38:AD38)</f>
        <v>105.68517099999998</v>
      </c>
      <c r="AF38" s="64">
        <f>MIN(S38:AD38)</f>
        <v>47.415748000000008</v>
      </c>
      <c r="AG38" s="64">
        <f>AE38-AF38</f>
        <v>58.269422999999975</v>
      </c>
      <c r="AH38" s="65">
        <f>AG38/AF38</f>
        <v>1.2289044348725653</v>
      </c>
      <c r="AI38" s="64">
        <f>AVERAGE(S38:AD38)</f>
        <v>70.851111333333321</v>
      </c>
      <c r="AJ38" s="63">
        <f>MEDIAN(S38:AD38)</f>
        <v>70.800427999999997</v>
      </c>
      <c r="AK38" s="63">
        <f>_xlfn.STDEV.S(S38:AD38)</f>
        <v>16.556581458306503</v>
      </c>
      <c r="AL38" s="63"/>
    </row>
    <row r="39" spans="1:38" x14ac:dyDescent="0.25">
      <c r="R39" s="54" t="s">
        <v>527</v>
      </c>
      <c r="S39" s="67">
        <f>S38/S32</f>
        <v>0.99134413339442595</v>
      </c>
      <c r="T39" s="67">
        <f t="shared" ref="T39:AD39" si="32">T38/T32</f>
        <v>1.1294770746021472</v>
      </c>
      <c r="U39" s="67">
        <f t="shared" si="32"/>
        <v>0.87985141440320214</v>
      </c>
      <c r="V39" s="67">
        <f t="shared" si="32"/>
        <v>0.60158514170691757</v>
      </c>
      <c r="W39" s="67">
        <f t="shared" si="32"/>
        <v>0.5910490218641069</v>
      </c>
      <c r="X39" s="67">
        <f t="shared" si="32"/>
        <v>0.57092400189214765</v>
      </c>
      <c r="Y39" s="67">
        <f t="shared" si="32"/>
        <v>0.74435807773851592</v>
      </c>
      <c r="Z39" s="67">
        <f t="shared" si="32"/>
        <v>0.65476179433164894</v>
      </c>
      <c r="AA39" s="67">
        <f t="shared" si="32"/>
        <v>0.39569976816523711</v>
      </c>
      <c r="AB39" s="67">
        <f t="shared" si="32"/>
        <v>0.73998967881794508</v>
      </c>
      <c r="AC39" s="67">
        <f t="shared" si="32"/>
        <v>0.66435762383333097</v>
      </c>
      <c r="AD39" s="67">
        <f t="shared" si="32"/>
        <v>0.9298999681440564</v>
      </c>
      <c r="AE39" s="64"/>
      <c r="AF39" s="64"/>
      <c r="AG39" s="64"/>
      <c r="AH39" s="65"/>
      <c r="AI39" s="64"/>
      <c r="AJ39" s="63"/>
      <c r="AK39" s="63"/>
      <c r="AL39" s="63"/>
    </row>
    <row r="45" spans="1:38" x14ac:dyDescent="0.25">
      <c r="A45" t="s">
        <v>601</v>
      </c>
    </row>
    <row r="69" spans="1:1" x14ac:dyDescent="0.25">
      <c r="A69" t="s">
        <v>602</v>
      </c>
    </row>
    <row r="90" spans="1:1" x14ac:dyDescent="0.25">
      <c r="A90" s="68" t="s">
        <v>603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7"/>
  <sheetViews>
    <sheetView topLeftCell="S1" zoomScale="70" zoomScaleNormal="70" workbookViewId="0">
      <selection activeCell="I63" sqref="I63"/>
    </sheetView>
  </sheetViews>
  <sheetFormatPr defaultRowHeight="15" x14ac:dyDescent="0.25"/>
  <cols>
    <col min="3" max="3" width="15.140625" customWidth="1"/>
    <col min="5" max="5" width="37.85546875" customWidth="1"/>
    <col min="6" max="6" width="14.28515625" customWidth="1"/>
    <col min="7" max="7" width="14.5703125" customWidth="1"/>
    <col min="8" max="8" width="15.28515625" customWidth="1"/>
    <col min="9" max="9" width="38.42578125" customWidth="1"/>
    <col min="13" max="13" width="24.7109375" customWidth="1"/>
    <col min="14" max="14" width="11.5703125" customWidth="1"/>
    <col min="15" max="15" width="20.140625" customWidth="1"/>
    <col min="16" max="16" width="34.42578125" customWidth="1"/>
    <col min="17" max="17" width="33.7109375" customWidth="1"/>
    <col min="18" max="18" width="30.28515625" customWidth="1"/>
    <col min="28" max="28" width="14.5703125" customWidth="1"/>
    <col min="41" max="41" width="15.7109375" customWidth="1"/>
    <col min="50" max="50" width="16.42578125" customWidth="1"/>
    <col min="51" max="51" width="15.5703125" customWidth="1"/>
    <col min="52" max="52" width="11.85546875" customWidth="1"/>
  </cols>
  <sheetData>
    <row r="1" spans="1:55" x14ac:dyDescent="0.25">
      <c r="A1" s="44" t="s">
        <v>493</v>
      </c>
      <c r="B1" s="44" t="s">
        <v>495</v>
      </c>
      <c r="C1" s="45" t="s">
        <v>494</v>
      </c>
      <c r="D1" s="45" t="s">
        <v>492</v>
      </c>
      <c r="E1" s="46" t="s">
        <v>485</v>
      </c>
      <c r="F1" s="46" t="s">
        <v>486</v>
      </c>
      <c r="G1" s="47" t="s">
        <v>496</v>
      </c>
      <c r="H1" s="47" t="s">
        <v>497</v>
      </c>
      <c r="I1" s="46" t="s">
        <v>487</v>
      </c>
      <c r="J1" s="47" t="s">
        <v>498</v>
      </c>
      <c r="K1" s="47" t="s">
        <v>499</v>
      </c>
      <c r="L1" s="46" t="s">
        <v>488</v>
      </c>
      <c r="M1" s="46" t="s">
        <v>500</v>
      </c>
      <c r="N1" s="47" t="s">
        <v>501</v>
      </c>
      <c r="O1" s="46" t="s">
        <v>489</v>
      </c>
      <c r="P1" s="46" t="s">
        <v>490</v>
      </c>
      <c r="Q1" s="46" t="s">
        <v>491</v>
      </c>
      <c r="R1" s="47" t="s">
        <v>502</v>
      </c>
      <c r="S1" s="47" t="s">
        <v>503</v>
      </c>
      <c r="T1" s="47" t="s">
        <v>504</v>
      </c>
      <c r="U1" s="47" t="s">
        <v>505</v>
      </c>
      <c r="V1" s="47" t="s">
        <v>506</v>
      </c>
      <c r="W1" s="47" t="s">
        <v>507</v>
      </c>
      <c r="X1" s="47" t="s">
        <v>508</v>
      </c>
      <c r="Y1" s="47" t="s">
        <v>509</v>
      </c>
      <c r="Z1" s="47" t="s">
        <v>510</v>
      </c>
      <c r="AA1" s="47" t="s">
        <v>511</v>
      </c>
      <c r="AB1" s="47" t="s">
        <v>512</v>
      </c>
      <c r="AC1" s="47" t="s">
        <v>513</v>
      </c>
      <c r="AD1" s="47" t="s">
        <v>514</v>
      </c>
      <c r="AE1" s="47" t="s">
        <v>515</v>
      </c>
      <c r="AF1" s="47" t="s">
        <v>516</v>
      </c>
      <c r="AG1" s="47" t="s">
        <v>517</v>
      </c>
      <c r="AH1" s="47" t="s">
        <v>518</v>
      </c>
      <c r="AI1" s="47" t="s">
        <v>519</v>
      </c>
      <c r="AM1" s="1" t="s">
        <v>548</v>
      </c>
      <c r="AN1" s="1" t="s">
        <v>549</v>
      </c>
      <c r="AO1" s="1" t="s">
        <v>550</v>
      </c>
      <c r="AQ1" s="1" t="s">
        <v>551</v>
      </c>
      <c r="AR1" s="1" t="s">
        <v>552</v>
      </c>
      <c r="AS1" s="1" t="s">
        <v>553</v>
      </c>
      <c r="AU1" s="1" t="s">
        <v>548</v>
      </c>
      <c r="AV1" s="1" t="s">
        <v>549</v>
      </c>
      <c r="AW1" s="1" t="s">
        <v>554</v>
      </c>
      <c r="AX1" s="70" t="s">
        <v>557</v>
      </c>
      <c r="AY1" s="70" t="s">
        <v>556</v>
      </c>
      <c r="BA1" s="1" t="s">
        <v>551</v>
      </c>
      <c r="BB1" s="1" t="s">
        <v>552</v>
      </c>
      <c r="BC1" s="1" t="s">
        <v>554</v>
      </c>
    </row>
    <row r="2" spans="1:55" x14ac:dyDescent="0.25">
      <c r="A2" s="34">
        <v>249</v>
      </c>
      <c r="B2" s="35" t="s">
        <v>0</v>
      </c>
      <c r="C2" s="34">
        <v>248</v>
      </c>
      <c r="D2" s="34">
        <v>3252005</v>
      </c>
      <c r="E2" s="35" t="s">
        <v>465</v>
      </c>
      <c r="F2" s="35" t="s">
        <v>2</v>
      </c>
      <c r="G2" s="34">
        <v>-52.653312</v>
      </c>
      <c r="H2" s="34">
        <v>-32.006056000000001</v>
      </c>
      <c r="I2" s="35" t="s">
        <v>255</v>
      </c>
      <c r="J2" s="34">
        <v>8</v>
      </c>
      <c r="K2" s="34">
        <v>88</v>
      </c>
      <c r="L2" s="35" t="s">
        <v>10</v>
      </c>
      <c r="M2" s="35" t="s">
        <v>466</v>
      </c>
      <c r="N2" s="34">
        <v>25</v>
      </c>
      <c r="O2" s="35" t="s">
        <v>6</v>
      </c>
      <c r="P2" s="35" t="s">
        <v>7</v>
      </c>
      <c r="Q2" s="35" t="s">
        <v>8</v>
      </c>
      <c r="R2" s="34">
        <v>30</v>
      </c>
      <c r="S2" s="34">
        <v>109.963334</v>
      </c>
      <c r="T2" s="34">
        <v>150.24333300000001</v>
      </c>
      <c r="U2" s="34">
        <v>110.07</v>
      </c>
      <c r="V2" s="34">
        <v>133.77666600000001</v>
      </c>
      <c r="W2" s="34">
        <v>108.593333</v>
      </c>
      <c r="X2" s="34">
        <v>108.120001</v>
      </c>
      <c r="Y2" s="34">
        <v>138.48666600000001</v>
      </c>
      <c r="Z2" s="34">
        <v>106.08</v>
      </c>
      <c r="AA2" s="34">
        <v>128.92999900000001</v>
      </c>
      <c r="AB2" s="34">
        <v>114.04</v>
      </c>
      <c r="AC2" s="34">
        <v>107.79</v>
      </c>
      <c r="AD2" s="34">
        <v>103.07333300000001</v>
      </c>
      <c r="AE2" s="34">
        <v>1419.1666660000001</v>
      </c>
      <c r="AF2" s="34">
        <v>370.27666599999998</v>
      </c>
      <c r="AG2" s="34">
        <v>350.49000100000001</v>
      </c>
      <c r="AH2" s="34">
        <v>373.496666</v>
      </c>
      <c r="AI2" s="34">
        <v>324.90333299999998</v>
      </c>
      <c r="AM2" s="61">
        <f t="shared" ref="AM2:AM7" si="0">ABS(H2)</f>
        <v>32.006056000000001</v>
      </c>
      <c r="AN2" s="61">
        <f t="shared" ref="AN2:AN7" si="1">ABS(G2)</f>
        <v>52.653312</v>
      </c>
      <c r="AO2" s="61">
        <f t="shared" ref="AO2:AO7" si="2">N2</f>
        <v>25</v>
      </c>
      <c r="AQ2" s="62">
        <f t="shared" ref="AQ2:AQ7" si="3">LN(AM2)</f>
        <v>3.4659251348942042</v>
      </c>
      <c r="AR2" s="62">
        <f t="shared" ref="AR2:AS7" si="4">LN(AN2)</f>
        <v>3.9637291425843921</v>
      </c>
      <c r="AS2" s="62">
        <f t="shared" si="4"/>
        <v>3.2188758248682006</v>
      </c>
      <c r="AU2" s="61">
        <f>AM2</f>
        <v>32.006056000000001</v>
      </c>
      <c r="AV2" s="61">
        <f>AN2</f>
        <v>52.653312</v>
      </c>
      <c r="AW2" s="61">
        <v>21</v>
      </c>
      <c r="AX2" s="71">
        <f t="shared" ref="AX2:AX7" si="5">ABS(AO2-AW2)</f>
        <v>4</v>
      </c>
      <c r="AY2" s="75">
        <f t="shared" ref="AY2:AY7" si="6">ABS((AX2/AO2))</f>
        <v>0.16</v>
      </c>
      <c r="BA2" s="62">
        <f t="shared" ref="BA2:BA7" si="7">LN(AU2)</f>
        <v>3.4659251348942042</v>
      </c>
      <c r="BB2" s="62">
        <f t="shared" ref="BB2:BC7" si="8">LN(AV2)</f>
        <v>3.9637291425843921</v>
      </c>
      <c r="BC2" s="62">
        <f t="shared" si="8"/>
        <v>3.044522437723423</v>
      </c>
    </row>
    <row r="3" spans="1:55" x14ac:dyDescent="0.25">
      <c r="A3" s="34">
        <v>250</v>
      </c>
      <c r="B3" s="35" t="s">
        <v>0</v>
      </c>
      <c r="C3" s="34">
        <v>249</v>
      </c>
      <c r="D3" s="34">
        <v>3252006</v>
      </c>
      <c r="E3" s="35" t="s">
        <v>467</v>
      </c>
      <c r="F3" s="35" t="s">
        <v>2</v>
      </c>
      <c r="G3" s="34">
        <v>-52.540813</v>
      </c>
      <c r="H3" s="34">
        <v>-32.349946000000003</v>
      </c>
      <c r="I3" s="35" t="s">
        <v>255</v>
      </c>
      <c r="J3" s="34">
        <v>8</v>
      </c>
      <c r="K3" s="34">
        <v>88</v>
      </c>
      <c r="L3" s="35" t="s">
        <v>10</v>
      </c>
      <c r="M3" s="35" t="s">
        <v>468</v>
      </c>
      <c r="N3" s="34">
        <v>12</v>
      </c>
      <c r="O3" s="35" t="s">
        <v>6</v>
      </c>
      <c r="P3" s="35" t="s">
        <v>7</v>
      </c>
      <c r="Q3" s="35" t="s">
        <v>8</v>
      </c>
      <c r="R3" s="34">
        <v>30</v>
      </c>
      <c r="S3" s="34">
        <v>102.53</v>
      </c>
      <c r="T3" s="34">
        <v>147.57000099999999</v>
      </c>
      <c r="U3" s="34">
        <v>113.110001</v>
      </c>
      <c r="V3" s="34">
        <v>132.753332</v>
      </c>
      <c r="W3" s="34">
        <v>120.809999</v>
      </c>
      <c r="X3" s="34">
        <v>110.67666699999999</v>
      </c>
      <c r="Y3" s="34">
        <v>138.186667</v>
      </c>
      <c r="Z3" s="34">
        <v>117.646666</v>
      </c>
      <c r="AA3" s="34">
        <v>128.439999</v>
      </c>
      <c r="AB3" s="34">
        <v>113.123333</v>
      </c>
      <c r="AC3" s="34">
        <v>91.720000999999996</v>
      </c>
      <c r="AD3" s="34">
        <v>93.123333000000002</v>
      </c>
      <c r="AE3" s="34">
        <v>1409.6899989999999</v>
      </c>
      <c r="AF3" s="34">
        <v>363.21000099999998</v>
      </c>
      <c r="AG3" s="34">
        <v>364.23999800000001</v>
      </c>
      <c r="AH3" s="34">
        <v>384.27333199999998</v>
      </c>
      <c r="AI3" s="34">
        <v>297.96666699999997</v>
      </c>
      <c r="AM3" s="61">
        <f t="shared" si="0"/>
        <v>32.349946000000003</v>
      </c>
      <c r="AN3" s="61">
        <f t="shared" si="1"/>
        <v>52.540813</v>
      </c>
      <c r="AO3" s="61">
        <f t="shared" si="2"/>
        <v>12</v>
      </c>
      <c r="AQ3" s="62">
        <f t="shared" si="3"/>
        <v>3.4766123517028582</v>
      </c>
      <c r="AR3" s="62">
        <f t="shared" si="4"/>
        <v>3.9615902580623028</v>
      </c>
      <c r="AS3" s="62">
        <f t="shared" si="4"/>
        <v>2.4849066497880004</v>
      </c>
      <c r="AU3" s="61">
        <f t="shared" ref="AU3:AV7" si="9">AM3</f>
        <v>32.349946000000003</v>
      </c>
      <c r="AV3" s="61">
        <f t="shared" si="9"/>
        <v>52.540813</v>
      </c>
      <c r="AW3" s="61">
        <v>10</v>
      </c>
      <c r="AX3" s="71">
        <f t="shared" si="5"/>
        <v>2</v>
      </c>
      <c r="AY3" s="75">
        <f t="shared" si="6"/>
        <v>0.16666666666666666</v>
      </c>
      <c r="BA3" s="62">
        <f t="shared" si="7"/>
        <v>3.4766123517028582</v>
      </c>
      <c r="BB3" s="62">
        <f t="shared" si="8"/>
        <v>3.9615902580623028</v>
      </c>
      <c r="BC3" s="62">
        <f t="shared" si="8"/>
        <v>2.3025850929940459</v>
      </c>
    </row>
    <row r="4" spans="1:55" x14ac:dyDescent="0.25">
      <c r="A4" s="34">
        <v>251</v>
      </c>
      <c r="B4" s="35" t="s">
        <v>0</v>
      </c>
      <c r="C4" s="34">
        <v>250</v>
      </c>
      <c r="D4" s="34">
        <v>3252008</v>
      </c>
      <c r="E4" s="35" t="s">
        <v>469</v>
      </c>
      <c r="F4" s="35" t="s">
        <v>2</v>
      </c>
      <c r="G4" s="34">
        <v>-52.556368999999997</v>
      </c>
      <c r="H4" s="34">
        <v>-32.404946000000002</v>
      </c>
      <c r="I4" s="35" t="s">
        <v>255</v>
      </c>
      <c r="J4" s="34">
        <v>8</v>
      </c>
      <c r="K4" s="34">
        <v>88</v>
      </c>
      <c r="L4" s="35" t="s">
        <v>10</v>
      </c>
      <c r="M4" s="35" t="s">
        <v>468</v>
      </c>
      <c r="N4" s="34">
        <v>13</v>
      </c>
      <c r="O4" s="35" t="s">
        <v>6</v>
      </c>
      <c r="P4" s="35" t="s">
        <v>7</v>
      </c>
      <c r="Q4" s="35" t="s">
        <v>8</v>
      </c>
      <c r="R4" s="34">
        <v>30</v>
      </c>
      <c r="S4" s="34">
        <v>110.34666799999999</v>
      </c>
      <c r="T4" s="34">
        <v>135.08333300000001</v>
      </c>
      <c r="U4" s="34">
        <v>106.52</v>
      </c>
      <c r="V4" s="34">
        <v>135.19666699999999</v>
      </c>
      <c r="W4" s="34">
        <v>111.32333199999999</v>
      </c>
      <c r="X4" s="34">
        <v>112.47666700000001</v>
      </c>
      <c r="Y4" s="34">
        <v>139.43333200000001</v>
      </c>
      <c r="Z4" s="34">
        <v>116.093334</v>
      </c>
      <c r="AA4" s="34">
        <v>131.60333199999999</v>
      </c>
      <c r="AB4" s="34">
        <v>115.406666</v>
      </c>
      <c r="AC4" s="34">
        <v>88.696667000000005</v>
      </c>
      <c r="AD4" s="34">
        <v>83.233333999999999</v>
      </c>
      <c r="AE4" s="34">
        <v>1385.4133320000001</v>
      </c>
      <c r="AF4" s="34">
        <v>351.95000099999999</v>
      </c>
      <c r="AG4" s="34">
        <v>358.996666</v>
      </c>
      <c r="AH4" s="34">
        <v>387.129998</v>
      </c>
      <c r="AI4" s="34">
        <v>287.33666699999998</v>
      </c>
      <c r="AM4" s="61">
        <f t="shared" si="0"/>
        <v>32.404946000000002</v>
      </c>
      <c r="AN4" s="61">
        <f t="shared" si="1"/>
        <v>52.556368999999997</v>
      </c>
      <c r="AO4" s="61">
        <f t="shared" si="2"/>
        <v>13</v>
      </c>
      <c r="AQ4" s="62">
        <f t="shared" si="3"/>
        <v>3.4783110654687861</v>
      </c>
      <c r="AR4" s="62">
        <f t="shared" si="4"/>
        <v>3.961886288837202</v>
      </c>
      <c r="AS4" s="62">
        <f t="shared" si="4"/>
        <v>2.5649493574615367</v>
      </c>
      <c r="AU4" s="61">
        <f t="shared" si="9"/>
        <v>32.404946000000002</v>
      </c>
      <c r="AV4" s="61">
        <f t="shared" si="9"/>
        <v>52.556368999999997</v>
      </c>
      <c r="AW4" s="61">
        <v>14</v>
      </c>
      <c r="AX4" s="71">
        <f t="shared" si="5"/>
        <v>1</v>
      </c>
      <c r="AY4" s="72">
        <f t="shared" si="6"/>
        <v>7.6923076923076927E-2</v>
      </c>
      <c r="BA4" s="62">
        <f t="shared" si="7"/>
        <v>3.4783110654687861</v>
      </c>
      <c r="BB4" s="62">
        <f t="shared" si="8"/>
        <v>3.961886288837202</v>
      </c>
      <c r="BC4" s="62">
        <f t="shared" si="8"/>
        <v>2.6390573296152584</v>
      </c>
    </row>
    <row r="5" spans="1:55" x14ac:dyDescent="0.25">
      <c r="A5" s="34">
        <v>252</v>
      </c>
      <c r="B5" s="35" t="s">
        <v>0</v>
      </c>
      <c r="C5" s="34">
        <v>251</v>
      </c>
      <c r="D5" s="34">
        <v>3253001</v>
      </c>
      <c r="E5" s="35" t="s">
        <v>470</v>
      </c>
      <c r="F5" s="35" t="s">
        <v>2</v>
      </c>
      <c r="G5" s="34">
        <v>-53.088317000000004</v>
      </c>
      <c r="H5" s="34">
        <v>-32.236888</v>
      </c>
      <c r="I5" s="35" t="s">
        <v>255</v>
      </c>
      <c r="J5" s="34">
        <v>8</v>
      </c>
      <c r="K5" s="34">
        <v>88</v>
      </c>
      <c r="L5" s="35" t="s">
        <v>10</v>
      </c>
      <c r="M5" s="35" t="s">
        <v>466</v>
      </c>
      <c r="N5" s="34">
        <v>27</v>
      </c>
      <c r="O5" s="35" t="s">
        <v>6</v>
      </c>
      <c r="P5" s="35" t="s">
        <v>7</v>
      </c>
      <c r="Q5" s="35" t="s">
        <v>8</v>
      </c>
      <c r="R5" s="34">
        <v>30</v>
      </c>
      <c r="S5" s="34">
        <v>95.023332999999994</v>
      </c>
      <c r="T5" s="34">
        <v>138.19666699999999</v>
      </c>
      <c r="U5" s="34">
        <v>101.33333399999999</v>
      </c>
      <c r="V5" s="34">
        <v>127.9</v>
      </c>
      <c r="W5" s="34">
        <v>115.02413900000001</v>
      </c>
      <c r="X5" s="34">
        <v>110.27333400000001</v>
      </c>
      <c r="Y5" s="34">
        <v>131.893103</v>
      </c>
      <c r="Z5" s="34">
        <v>97.772413999999998</v>
      </c>
      <c r="AA5" s="34">
        <v>120.575863</v>
      </c>
      <c r="AB5" s="34">
        <v>110.41000099999999</v>
      </c>
      <c r="AC5" s="34">
        <v>106.14138</v>
      </c>
      <c r="AD5" s="34">
        <v>84.18</v>
      </c>
      <c r="AE5" s="34">
        <v>1338.723567</v>
      </c>
      <c r="AF5" s="34">
        <v>334.553335</v>
      </c>
      <c r="AG5" s="34">
        <v>353.197472</v>
      </c>
      <c r="AH5" s="34">
        <v>350.24137899999999</v>
      </c>
      <c r="AI5" s="34">
        <v>300.731381</v>
      </c>
      <c r="AM5" s="61">
        <f t="shared" si="0"/>
        <v>32.236888</v>
      </c>
      <c r="AN5" s="61">
        <f t="shared" si="1"/>
        <v>53.088317000000004</v>
      </c>
      <c r="AO5" s="61">
        <f t="shared" si="2"/>
        <v>27</v>
      </c>
      <c r="AQ5" s="62">
        <f t="shared" si="3"/>
        <v>3.4731113869248977</v>
      </c>
      <c r="AR5" s="62">
        <f t="shared" si="4"/>
        <v>3.9719568852078075</v>
      </c>
      <c r="AS5" s="62">
        <f t="shared" si="4"/>
        <v>3.2958368660043291</v>
      </c>
      <c r="AU5" s="61">
        <f t="shared" si="9"/>
        <v>32.236888</v>
      </c>
      <c r="AV5" s="61">
        <f t="shared" si="9"/>
        <v>53.088317000000004</v>
      </c>
      <c r="AW5" s="61">
        <v>28</v>
      </c>
      <c r="AX5" s="71">
        <f t="shared" si="5"/>
        <v>1</v>
      </c>
      <c r="AY5" s="72">
        <f t="shared" si="6"/>
        <v>3.7037037037037035E-2</v>
      </c>
      <c r="BA5" s="62">
        <f t="shared" si="7"/>
        <v>3.4731113869248977</v>
      </c>
      <c r="BB5" s="62">
        <f t="shared" si="8"/>
        <v>3.9719568852078075</v>
      </c>
      <c r="BC5" s="62">
        <f t="shared" si="8"/>
        <v>3.3322045101752038</v>
      </c>
    </row>
    <row r="6" spans="1:55" x14ac:dyDescent="0.25">
      <c r="A6" s="34">
        <v>254</v>
      </c>
      <c r="B6" s="35" t="s">
        <v>0</v>
      </c>
      <c r="C6" s="34">
        <v>253</v>
      </c>
      <c r="D6" s="34">
        <v>3253004</v>
      </c>
      <c r="E6" s="35" t="s">
        <v>471</v>
      </c>
      <c r="F6" s="35" t="s">
        <v>2</v>
      </c>
      <c r="G6" s="34">
        <v>-53.399152000000001</v>
      </c>
      <c r="H6" s="34">
        <v>-32.028275000000001</v>
      </c>
      <c r="I6" s="35" t="s">
        <v>255</v>
      </c>
      <c r="J6" s="34">
        <v>8</v>
      </c>
      <c r="K6" s="34">
        <v>88</v>
      </c>
      <c r="L6" s="35" t="s">
        <v>10</v>
      </c>
      <c r="M6" s="35" t="s">
        <v>472</v>
      </c>
      <c r="N6" s="34">
        <v>296</v>
      </c>
      <c r="O6" s="35" t="s">
        <v>6</v>
      </c>
      <c r="P6" s="35" t="s">
        <v>7</v>
      </c>
      <c r="Q6" s="35" t="s">
        <v>8</v>
      </c>
      <c r="R6" s="34">
        <v>30</v>
      </c>
      <c r="S6" s="34">
        <v>117.30000099999999</v>
      </c>
      <c r="T6" s="34">
        <v>133.97666699999999</v>
      </c>
      <c r="U6" s="34">
        <v>114.826666</v>
      </c>
      <c r="V6" s="34">
        <v>147.39666700000001</v>
      </c>
      <c r="W6" s="34">
        <v>128.85333199999999</v>
      </c>
      <c r="X6" s="34">
        <v>125.856667</v>
      </c>
      <c r="Y6" s="34">
        <v>143.54333399999999</v>
      </c>
      <c r="Z6" s="34">
        <v>105.150001</v>
      </c>
      <c r="AA6" s="34">
        <v>123.506666</v>
      </c>
      <c r="AB6" s="34">
        <v>130.13333299999999</v>
      </c>
      <c r="AC6" s="34">
        <v>121.63666600000001</v>
      </c>
      <c r="AD6" s="34">
        <v>100.326666</v>
      </c>
      <c r="AE6" s="34">
        <v>1492.5066670000001</v>
      </c>
      <c r="AF6" s="34">
        <v>366.10333400000002</v>
      </c>
      <c r="AG6" s="34">
        <v>402.10666600000002</v>
      </c>
      <c r="AH6" s="34">
        <v>372.20000099999999</v>
      </c>
      <c r="AI6" s="34">
        <v>352.09666600000003</v>
      </c>
      <c r="AM6" s="61">
        <f t="shared" si="0"/>
        <v>32.028275000000001</v>
      </c>
      <c r="AN6" s="61">
        <f t="shared" si="1"/>
        <v>53.399152000000001</v>
      </c>
      <c r="AO6" s="61">
        <f t="shared" si="2"/>
        <v>296</v>
      </c>
      <c r="AQ6" s="62">
        <f t="shared" si="3"/>
        <v>3.4666191064105685</v>
      </c>
      <c r="AR6" s="62">
        <f t="shared" si="4"/>
        <v>3.9777948656902455</v>
      </c>
      <c r="AS6" s="62">
        <f t="shared" si="4"/>
        <v>5.6903594543240601</v>
      </c>
      <c r="AU6" s="61">
        <f t="shared" si="9"/>
        <v>32.028275000000001</v>
      </c>
      <c r="AV6" s="61">
        <f t="shared" si="9"/>
        <v>53.399152000000001</v>
      </c>
      <c r="AW6" s="61">
        <v>297</v>
      </c>
      <c r="AX6" s="71">
        <f t="shared" si="5"/>
        <v>1</v>
      </c>
      <c r="AY6" s="72">
        <f t="shared" si="6"/>
        <v>3.3783783783783786E-3</v>
      </c>
      <c r="BA6" s="62">
        <f t="shared" si="7"/>
        <v>3.4666191064105685</v>
      </c>
      <c r="BB6" s="62">
        <f t="shared" si="8"/>
        <v>3.9777948656902455</v>
      </c>
      <c r="BC6" s="62">
        <f t="shared" si="8"/>
        <v>5.6937321388026998</v>
      </c>
    </row>
    <row r="7" spans="1:55" x14ac:dyDescent="0.25">
      <c r="A7" s="34">
        <v>253</v>
      </c>
      <c r="B7" s="35" t="s">
        <v>0</v>
      </c>
      <c r="C7" s="34">
        <v>252</v>
      </c>
      <c r="D7" s="34">
        <v>3253003</v>
      </c>
      <c r="E7" s="35" t="s">
        <v>473</v>
      </c>
      <c r="F7" s="35" t="s">
        <v>2</v>
      </c>
      <c r="G7" s="34">
        <v>-53.119433000000001</v>
      </c>
      <c r="H7" s="34">
        <v>-32.953001</v>
      </c>
      <c r="I7" s="35" t="s">
        <v>255</v>
      </c>
      <c r="J7" s="34">
        <v>8</v>
      </c>
      <c r="K7" s="34">
        <v>88</v>
      </c>
      <c r="L7" s="35" t="s">
        <v>10</v>
      </c>
      <c r="M7" s="35" t="s">
        <v>474</v>
      </c>
      <c r="N7" s="34">
        <v>8</v>
      </c>
      <c r="O7" s="35" t="s">
        <v>6</v>
      </c>
      <c r="P7" s="35" t="s">
        <v>7</v>
      </c>
      <c r="Q7" s="35" t="s">
        <v>8</v>
      </c>
      <c r="R7" s="34">
        <v>30</v>
      </c>
      <c r="S7" s="34">
        <v>99.827585999999997</v>
      </c>
      <c r="T7" s="34">
        <v>130.90689699999999</v>
      </c>
      <c r="U7" s="34">
        <v>101.675862</v>
      </c>
      <c r="V7" s="34">
        <v>120.58</v>
      </c>
      <c r="W7" s="34">
        <v>107.359999</v>
      </c>
      <c r="X7" s="34">
        <v>119.386667</v>
      </c>
      <c r="Y7" s="34">
        <v>128.85172499999999</v>
      </c>
      <c r="Z7" s="34">
        <v>111.55666600000001</v>
      </c>
      <c r="AA7" s="34">
        <v>122.860001</v>
      </c>
      <c r="AB7" s="34">
        <v>110.810001</v>
      </c>
      <c r="AC7" s="34">
        <v>86.666667000000004</v>
      </c>
      <c r="AD7" s="34">
        <v>85.241378999999995</v>
      </c>
      <c r="AE7" s="34">
        <v>1325.7234510000001</v>
      </c>
      <c r="AF7" s="34">
        <v>332.41034500000001</v>
      </c>
      <c r="AG7" s="34">
        <v>347.32666599999999</v>
      </c>
      <c r="AH7" s="34">
        <v>363.26839200000001</v>
      </c>
      <c r="AI7" s="34">
        <v>282.71804700000001</v>
      </c>
      <c r="AM7" s="61">
        <f t="shared" si="0"/>
        <v>32.953001</v>
      </c>
      <c r="AN7" s="61">
        <f t="shared" si="1"/>
        <v>53.119433000000001</v>
      </c>
      <c r="AO7" s="61">
        <f t="shared" si="2"/>
        <v>8</v>
      </c>
      <c r="AQ7" s="62">
        <f t="shared" si="3"/>
        <v>3.4950823341912072</v>
      </c>
      <c r="AR7" s="62">
        <f t="shared" si="4"/>
        <v>3.9725428311654283</v>
      </c>
      <c r="AS7" s="62">
        <f t="shared" si="4"/>
        <v>2.0794415416798357</v>
      </c>
      <c r="AU7" s="61">
        <f t="shared" si="9"/>
        <v>32.953001</v>
      </c>
      <c r="AV7" s="61">
        <f t="shared" si="9"/>
        <v>53.119433000000001</v>
      </c>
      <c r="AW7" s="61">
        <v>10</v>
      </c>
      <c r="AX7" s="71">
        <f t="shared" si="5"/>
        <v>2</v>
      </c>
      <c r="AY7" s="75">
        <f t="shared" si="6"/>
        <v>0.25</v>
      </c>
      <c r="BA7" s="62">
        <f t="shared" si="7"/>
        <v>3.4950823341912072</v>
      </c>
      <c r="BB7" s="62">
        <f t="shared" si="8"/>
        <v>3.9725428311654283</v>
      </c>
      <c r="BC7" s="62">
        <f t="shared" si="8"/>
        <v>2.3025850929940459</v>
      </c>
    </row>
    <row r="8" spans="1:55" x14ac:dyDescent="0.25">
      <c r="A8" s="34">
        <v>246</v>
      </c>
      <c r="B8" s="35" t="s">
        <v>0</v>
      </c>
      <c r="C8" s="34">
        <v>245</v>
      </c>
      <c r="D8" s="34">
        <v>3153021</v>
      </c>
      <c r="E8" s="35" t="s">
        <v>475</v>
      </c>
      <c r="F8" s="35" t="s">
        <v>2</v>
      </c>
      <c r="G8" s="34">
        <v>-53.106645999999998</v>
      </c>
      <c r="H8" s="34">
        <v>-31.430496999999999</v>
      </c>
      <c r="I8" s="35" t="s">
        <v>255</v>
      </c>
      <c r="J8" s="34">
        <v>8</v>
      </c>
      <c r="K8" s="34">
        <v>88</v>
      </c>
      <c r="L8" s="35" t="s">
        <v>10</v>
      </c>
      <c r="M8" s="35" t="s">
        <v>422</v>
      </c>
      <c r="N8" s="34">
        <v>317</v>
      </c>
      <c r="O8" s="35" t="s">
        <v>6</v>
      </c>
      <c r="P8" s="35" t="s">
        <v>7</v>
      </c>
      <c r="Q8" s="35" t="s">
        <v>8</v>
      </c>
      <c r="R8" s="34">
        <v>27</v>
      </c>
      <c r="S8" s="34">
        <v>117.2</v>
      </c>
      <c r="T8" s="34">
        <v>141.80740700000001</v>
      </c>
      <c r="U8" s="34">
        <v>111.87036999999999</v>
      </c>
      <c r="V8" s="34">
        <v>156.511111</v>
      </c>
      <c r="W8" s="34">
        <v>143.70370299999999</v>
      </c>
      <c r="X8" s="34">
        <v>129.69259199999999</v>
      </c>
      <c r="Y8" s="34">
        <v>137.525925</v>
      </c>
      <c r="Z8" s="34">
        <v>114.40740700000001</v>
      </c>
      <c r="AA8" s="34">
        <v>144.93571499999999</v>
      </c>
      <c r="AB8" s="34">
        <v>129.332142</v>
      </c>
      <c r="AC8" s="34">
        <v>115.950001</v>
      </c>
      <c r="AD8" s="34">
        <v>109.07142899999999</v>
      </c>
      <c r="AE8" s="34">
        <v>1552.0078020000001</v>
      </c>
      <c r="AF8" s="34">
        <v>370.87777799999998</v>
      </c>
      <c r="AG8" s="34">
        <v>429.90740599999998</v>
      </c>
      <c r="AH8" s="34">
        <v>396.86904700000002</v>
      </c>
      <c r="AI8" s="34">
        <v>354.35357099999999</v>
      </c>
      <c r="AM8" s="61">
        <f t="shared" ref="AM8:AM15" si="10">ABS(H8)</f>
        <v>31.430496999999999</v>
      </c>
      <c r="AN8" s="61">
        <f t="shared" ref="AN8:AN15" si="11">ABS(G8)</f>
        <v>53.106645999999998</v>
      </c>
      <c r="AO8" s="61">
        <f t="shared" ref="AO8:AO15" si="12">N8</f>
        <v>317</v>
      </c>
      <c r="AQ8" s="62">
        <f t="shared" ref="AQ8:AQ15" si="13">LN(AM8)</f>
        <v>3.447778663602048</v>
      </c>
      <c r="AR8" s="62">
        <f t="shared" ref="AR8:AR15" si="14">LN(AN8)</f>
        <v>3.972302080491354</v>
      </c>
      <c r="AS8" s="62">
        <f t="shared" ref="AS8:AS15" si="15">LN(AO8)</f>
        <v>5.7589017738772803</v>
      </c>
      <c r="AU8" s="61">
        <f t="shared" ref="AU8:AU15" si="16">AM8</f>
        <v>31.430496999999999</v>
      </c>
      <c r="AV8" s="61">
        <f t="shared" ref="AV8:AV15" si="17">AN8</f>
        <v>53.106645999999998</v>
      </c>
      <c r="AW8" s="61">
        <v>311</v>
      </c>
      <c r="AX8" s="71">
        <f t="shared" ref="AX8:AX15" si="18">ABS(AO8-AW8)</f>
        <v>6</v>
      </c>
      <c r="AY8" s="72">
        <f t="shared" ref="AY8:AY15" si="19">ABS((AX8/AO8))</f>
        <v>1.8927444794952682E-2</v>
      </c>
      <c r="BA8" s="62">
        <f t="shared" ref="BA8:BA15" si="20">LN(AU8)</f>
        <v>3.447778663602048</v>
      </c>
      <c r="BB8" s="62">
        <f t="shared" ref="BB8:BB15" si="21">LN(AV8)</f>
        <v>3.972302080491354</v>
      </c>
      <c r="BC8" s="62">
        <f t="shared" ref="BC8:BC15" si="22">LN(AW8)</f>
        <v>5.7397929121792339</v>
      </c>
    </row>
    <row r="9" spans="1:55" x14ac:dyDescent="0.25">
      <c r="A9" s="34">
        <v>244</v>
      </c>
      <c r="B9" s="35" t="s">
        <v>0</v>
      </c>
      <c r="C9" s="34">
        <v>243</v>
      </c>
      <c r="D9" s="34">
        <v>3153008</v>
      </c>
      <c r="E9" s="35" t="s">
        <v>476</v>
      </c>
      <c r="F9" s="35" t="s">
        <v>2</v>
      </c>
      <c r="G9" s="34">
        <v>-53.377482000000001</v>
      </c>
      <c r="H9" s="34">
        <v>-31.577995999999999</v>
      </c>
      <c r="I9" s="35" t="s">
        <v>255</v>
      </c>
      <c r="J9" s="34">
        <v>8</v>
      </c>
      <c r="K9" s="34">
        <v>88</v>
      </c>
      <c r="L9" s="35" t="s">
        <v>10</v>
      </c>
      <c r="M9" s="35" t="s">
        <v>420</v>
      </c>
      <c r="N9" s="34">
        <v>435</v>
      </c>
      <c r="O9" s="35" t="s">
        <v>6</v>
      </c>
      <c r="P9" s="35" t="s">
        <v>7</v>
      </c>
      <c r="Q9" s="35" t="s">
        <v>8</v>
      </c>
      <c r="R9" s="34">
        <v>30</v>
      </c>
      <c r="S9" s="34">
        <v>121.94666599999999</v>
      </c>
      <c r="T9" s="34">
        <v>133.253333</v>
      </c>
      <c r="U9" s="34">
        <v>119.996667</v>
      </c>
      <c r="V9" s="34">
        <v>170.47333399999999</v>
      </c>
      <c r="W9" s="34">
        <v>132.656668</v>
      </c>
      <c r="X9" s="34">
        <v>125.61333399999999</v>
      </c>
      <c r="Y9" s="34">
        <v>144.10666800000001</v>
      </c>
      <c r="Z9" s="34">
        <v>103.58999900000001</v>
      </c>
      <c r="AA9" s="34">
        <v>138.056668</v>
      </c>
      <c r="AB9" s="34">
        <v>131.07999899999999</v>
      </c>
      <c r="AC9" s="34">
        <v>115.51333200000001</v>
      </c>
      <c r="AD9" s="34">
        <v>104.906666</v>
      </c>
      <c r="AE9" s="34">
        <v>1541.1933349999999</v>
      </c>
      <c r="AF9" s="34">
        <v>375.19666699999999</v>
      </c>
      <c r="AG9" s="34">
        <v>428.743336</v>
      </c>
      <c r="AH9" s="34">
        <v>385.75333499999999</v>
      </c>
      <c r="AI9" s="34">
        <v>351.49999800000001</v>
      </c>
      <c r="AM9" s="61">
        <f t="shared" si="10"/>
        <v>31.577995999999999</v>
      </c>
      <c r="AN9" s="61">
        <f t="shared" si="11"/>
        <v>53.377482000000001</v>
      </c>
      <c r="AO9" s="61">
        <f t="shared" si="12"/>
        <v>435</v>
      </c>
      <c r="AQ9" s="62">
        <f t="shared" si="13"/>
        <v>3.4524605489292219</v>
      </c>
      <c r="AR9" s="62">
        <f t="shared" si="14"/>
        <v>3.9773889716386028</v>
      </c>
      <c r="AS9" s="62">
        <f t="shared" si="15"/>
        <v>6.0753460310886842</v>
      </c>
      <c r="AU9" s="61">
        <f t="shared" si="16"/>
        <v>31.577995999999999</v>
      </c>
      <c r="AV9" s="61">
        <f t="shared" si="17"/>
        <v>53.377482000000001</v>
      </c>
      <c r="AW9" s="61">
        <v>437</v>
      </c>
      <c r="AX9" s="71">
        <f t="shared" si="18"/>
        <v>2</v>
      </c>
      <c r="AY9" s="72">
        <f t="shared" si="19"/>
        <v>4.5977011494252873E-3</v>
      </c>
      <c r="BA9" s="62">
        <f t="shared" si="20"/>
        <v>3.4524605489292219</v>
      </c>
      <c r="BB9" s="62">
        <f t="shared" si="21"/>
        <v>3.9773889716386028</v>
      </c>
      <c r="BC9" s="62">
        <f t="shared" si="22"/>
        <v>6.0799331950955899</v>
      </c>
    </row>
    <row r="10" spans="1:55" x14ac:dyDescent="0.25">
      <c r="A10" s="34">
        <v>243</v>
      </c>
      <c r="B10" s="35" t="s">
        <v>0</v>
      </c>
      <c r="C10" s="34">
        <v>242</v>
      </c>
      <c r="D10" s="34">
        <v>3153007</v>
      </c>
      <c r="E10" s="35" t="s">
        <v>477</v>
      </c>
      <c r="F10" s="35" t="s">
        <v>2</v>
      </c>
      <c r="G10" s="34">
        <v>-53.589429000000003</v>
      </c>
      <c r="H10" s="34">
        <v>-31.736606999999999</v>
      </c>
      <c r="I10" s="35" t="s">
        <v>255</v>
      </c>
      <c r="J10" s="34">
        <v>8</v>
      </c>
      <c r="K10" s="34">
        <v>88</v>
      </c>
      <c r="L10" s="35" t="s">
        <v>10</v>
      </c>
      <c r="M10" s="35" t="s">
        <v>420</v>
      </c>
      <c r="N10" s="34">
        <v>357</v>
      </c>
      <c r="O10" s="35" t="s">
        <v>6</v>
      </c>
      <c r="P10" s="35" t="s">
        <v>7</v>
      </c>
      <c r="Q10" s="35" t="s">
        <v>8</v>
      </c>
      <c r="R10" s="34">
        <v>29</v>
      </c>
      <c r="S10" s="34">
        <v>111.27931100000001</v>
      </c>
      <c r="T10" s="34">
        <v>129.38620599999999</v>
      </c>
      <c r="U10" s="34">
        <v>111.548276</v>
      </c>
      <c r="V10" s="34">
        <v>146.03103400000001</v>
      </c>
      <c r="W10" s="34">
        <v>115.37241400000001</v>
      </c>
      <c r="X10" s="34">
        <v>117.36666700000001</v>
      </c>
      <c r="Y10" s="34">
        <v>132.02333400000001</v>
      </c>
      <c r="Z10" s="34">
        <v>97.086207000000002</v>
      </c>
      <c r="AA10" s="34">
        <v>124.099999</v>
      </c>
      <c r="AB10" s="34">
        <v>121.951723</v>
      </c>
      <c r="AC10" s="34">
        <v>109.092857</v>
      </c>
      <c r="AD10" s="34">
        <v>100.14482599999999</v>
      </c>
      <c r="AE10" s="34">
        <v>1415.3828559999999</v>
      </c>
      <c r="AF10" s="34">
        <v>352.21379300000001</v>
      </c>
      <c r="AG10" s="34">
        <v>378.77011599999997</v>
      </c>
      <c r="AH10" s="34">
        <v>353.209541</v>
      </c>
      <c r="AI10" s="34">
        <v>331.18940700000002</v>
      </c>
      <c r="AM10" s="61">
        <f t="shared" si="10"/>
        <v>31.736606999999999</v>
      </c>
      <c r="AN10" s="61">
        <f t="shared" si="11"/>
        <v>53.589429000000003</v>
      </c>
      <c r="AO10" s="61">
        <f t="shared" si="12"/>
        <v>357</v>
      </c>
      <c r="AQ10" s="62">
        <f t="shared" si="13"/>
        <v>3.457470809573107</v>
      </c>
      <c r="AR10" s="62">
        <f t="shared" si="14"/>
        <v>3.9813518284770515</v>
      </c>
      <c r="AS10" s="62">
        <f t="shared" si="15"/>
        <v>5.8777357817796387</v>
      </c>
      <c r="AU10" s="61">
        <f t="shared" si="16"/>
        <v>31.736606999999999</v>
      </c>
      <c r="AV10" s="61">
        <f t="shared" si="17"/>
        <v>53.589429000000003</v>
      </c>
      <c r="AW10" s="61">
        <v>359</v>
      </c>
      <c r="AX10" s="71">
        <f t="shared" si="18"/>
        <v>2</v>
      </c>
      <c r="AY10" s="72">
        <f t="shared" si="19"/>
        <v>5.6022408963585435E-3</v>
      </c>
      <c r="BA10" s="62">
        <f t="shared" si="20"/>
        <v>3.457470809573107</v>
      </c>
      <c r="BB10" s="62">
        <f t="shared" si="21"/>
        <v>3.9813518284770515</v>
      </c>
      <c r="BC10" s="62">
        <f t="shared" si="22"/>
        <v>5.8833223884882786</v>
      </c>
    </row>
    <row r="11" spans="1:55" x14ac:dyDescent="0.25">
      <c r="A11" s="34">
        <v>241</v>
      </c>
      <c r="B11" s="35" t="s">
        <v>0</v>
      </c>
      <c r="C11" s="34">
        <v>240</v>
      </c>
      <c r="D11" s="34">
        <v>3153004</v>
      </c>
      <c r="E11" s="35" t="s">
        <v>478</v>
      </c>
      <c r="F11" s="35" t="s">
        <v>2</v>
      </c>
      <c r="G11" s="34">
        <v>-53.052202999999999</v>
      </c>
      <c r="H11" s="34">
        <v>-31.736886999999999</v>
      </c>
      <c r="I11" s="35" t="s">
        <v>255</v>
      </c>
      <c r="J11" s="34">
        <v>8</v>
      </c>
      <c r="K11" s="34">
        <v>88</v>
      </c>
      <c r="L11" s="35" t="s">
        <v>10</v>
      </c>
      <c r="M11" s="35" t="s">
        <v>422</v>
      </c>
      <c r="N11" s="34">
        <v>205</v>
      </c>
      <c r="O11" s="35" t="s">
        <v>6</v>
      </c>
      <c r="P11" s="35" t="s">
        <v>7</v>
      </c>
      <c r="Q11" s="35" t="s">
        <v>8</v>
      </c>
      <c r="R11" s="34">
        <v>30</v>
      </c>
      <c r="S11" s="34">
        <v>122.906668</v>
      </c>
      <c r="T11" s="34">
        <v>147.683333</v>
      </c>
      <c r="U11" s="34">
        <v>113.476668</v>
      </c>
      <c r="V11" s="34">
        <v>153.23666700000001</v>
      </c>
      <c r="W11" s="34">
        <v>129.46</v>
      </c>
      <c r="X11" s="34">
        <v>120.116666</v>
      </c>
      <c r="Y11" s="34">
        <v>147.533334</v>
      </c>
      <c r="Z11" s="34">
        <v>108.453334</v>
      </c>
      <c r="AA11" s="34">
        <v>141.24</v>
      </c>
      <c r="AB11" s="34">
        <v>132.10000099999999</v>
      </c>
      <c r="AC11" s="34">
        <v>136.966668</v>
      </c>
      <c r="AD11" s="34">
        <v>112.05666600000001</v>
      </c>
      <c r="AE11" s="34">
        <v>1565.2300049999999</v>
      </c>
      <c r="AF11" s="34">
        <v>384.06666899999999</v>
      </c>
      <c r="AG11" s="34">
        <v>402.813333</v>
      </c>
      <c r="AH11" s="34">
        <v>397.22666800000002</v>
      </c>
      <c r="AI11" s="34">
        <v>381.12333599999999</v>
      </c>
      <c r="AM11" s="61">
        <f t="shared" si="10"/>
        <v>31.736886999999999</v>
      </c>
      <c r="AN11" s="61">
        <f t="shared" si="11"/>
        <v>53.052202999999999</v>
      </c>
      <c r="AO11" s="61">
        <f t="shared" si="12"/>
        <v>205</v>
      </c>
      <c r="AQ11" s="62">
        <f t="shared" si="13"/>
        <v>3.4574796321534427</v>
      </c>
      <c r="AR11" s="62">
        <f t="shared" si="14"/>
        <v>3.9712763910592273</v>
      </c>
      <c r="AS11" s="62">
        <f t="shared" si="15"/>
        <v>5.3230099791384085</v>
      </c>
      <c r="AU11" s="61">
        <f t="shared" si="16"/>
        <v>31.736886999999999</v>
      </c>
      <c r="AV11" s="61">
        <f t="shared" si="17"/>
        <v>53.052202999999999</v>
      </c>
      <c r="AW11" s="61">
        <v>208</v>
      </c>
      <c r="AX11" s="71">
        <f t="shared" si="18"/>
        <v>3</v>
      </c>
      <c r="AY11" s="72">
        <f t="shared" si="19"/>
        <v>1.4634146341463415E-2</v>
      </c>
      <c r="BA11" s="62">
        <f t="shared" si="20"/>
        <v>3.4574796321534427</v>
      </c>
      <c r="BB11" s="62">
        <f t="shared" si="21"/>
        <v>3.9712763910592273</v>
      </c>
      <c r="BC11" s="62">
        <f t="shared" si="22"/>
        <v>5.3375380797013179</v>
      </c>
    </row>
    <row r="12" spans="1:55" x14ac:dyDescent="0.25">
      <c r="A12" s="34">
        <v>238</v>
      </c>
      <c r="B12" s="35" t="s">
        <v>0</v>
      </c>
      <c r="C12" s="34">
        <v>237</v>
      </c>
      <c r="D12" s="34">
        <v>3152013</v>
      </c>
      <c r="E12" s="35" t="s">
        <v>479</v>
      </c>
      <c r="F12" s="35" t="s">
        <v>2</v>
      </c>
      <c r="G12" s="34">
        <v>-52.809145999999998</v>
      </c>
      <c r="H12" s="34">
        <v>-31.879943999999998</v>
      </c>
      <c r="I12" s="35" t="s">
        <v>255</v>
      </c>
      <c r="J12" s="34">
        <v>8</v>
      </c>
      <c r="K12" s="34">
        <v>88</v>
      </c>
      <c r="L12" s="35" t="s">
        <v>10</v>
      </c>
      <c r="M12" s="35" t="s">
        <v>480</v>
      </c>
      <c r="N12" s="34">
        <v>53</v>
      </c>
      <c r="O12" s="35" t="s">
        <v>6</v>
      </c>
      <c r="P12" s="35" t="s">
        <v>7</v>
      </c>
      <c r="Q12" s="35" t="s">
        <v>8</v>
      </c>
      <c r="R12" s="34">
        <v>29</v>
      </c>
      <c r="S12" s="34">
        <v>107.78214199999999</v>
      </c>
      <c r="T12" s="34">
        <v>137.32142999999999</v>
      </c>
      <c r="U12" s="34">
        <v>112.12758599999999</v>
      </c>
      <c r="V12" s="34">
        <v>127.924138</v>
      </c>
      <c r="W12" s="34">
        <v>117.07499900000001</v>
      </c>
      <c r="X12" s="34">
        <v>111.285715</v>
      </c>
      <c r="Y12" s="34">
        <v>139.948275</v>
      </c>
      <c r="Z12" s="34">
        <v>106.57241399999999</v>
      </c>
      <c r="AA12" s="34">
        <v>122.941379</v>
      </c>
      <c r="AB12" s="34">
        <v>119.393103</v>
      </c>
      <c r="AC12" s="34">
        <v>111.879311</v>
      </c>
      <c r="AD12" s="34">
        <v>104.03793</v>
      </c>
      <c r="AE12" s="34">
        <v>1418.2884220000001</v>
      </c>
      <c r="AF12" s="34">
        <v>357.23115799999999</v>
      </c>
      <c r="AG12" s="34">
        <v>356.284852</v>
      </c>
      <c r="AH12" s="34">
        <v>369.46206799999999</v>
      </c>
      <c r="AI12" s="34">
        <v>335.31034499999998</v>
      </c>
      <c r="AM12" s="61">
        <f t="shared" si="10"/>
        <v>31.879943999999998</v>
      </c>
      <c r="AN12" s="61">
        <f t="shared" si="11"/>
        <v>52.809145999999998</v>
      </c>
      <c r="AO12" s="61">
        <f t="shared" si="12"/>
        <v>53</v>
      </c>
      <c r="AQ12" s="62">
        <f t="shared" si="13"/>
        <v>3.4619770973332695</v>
      </c>
      <c r="AR12" s="62">
        <f t="shared" si="14"/>
        <v>3.9666843954083859</v>
      </c>
      <c r="AS12" s="62">
        <f t="shared" si="15"/>
        <v>3.970291913552122</v>
      </c>
      <c r="AU12" s="61">
        <f t="shared" si="16"/>
        <v>31.879943999999998</v>
      </c>
      <c r="AV12" s="61">
        <f t="shared" si="17"/>
        <v>52.809145999999998</v>
      </c>
      <c r="AW12" s="61">
        <v>54</v>
      </c>
      <c r="AX12" s="71">
        <f t="shared" si="18"/>
        <v>1</v>
      </c>
      <c r="AY12" s="72">
        <f t="shared" si="19"/>
        <v>1.8867924528301886E-2</v>
      </c>
      <c r="BA12" s="62">
        <f t="shared" si="20"/>
        <v>3.4619770973332695</v>
      </c>
      <c r="BB12" s="62">
        <f t="shared" si="21"/>
        <v>3.9666843954083859</v>
      </c>
      <c r="BC12" s="62">
        <f t="shared" si="22"/>
        <v>3.9889840465642745</v>
      </c>
    </row>
    <row r="13" spans="1:55" x14ac:dyDescent="0.25">
      <c r="A13" s="34">
        <v>235</v>
      </c>
      <c r="B13" s="35" t="s">
        <v>0</v>
      </c>
      <c r="C13" s="34">
        <v>234</v>
      </c>
      <c r="D13" s="34">
        <v>3152005</v>
      </c>
      <c r="E13" s="35" t="s">
        <v>481</v>
      </c>
      <c r="F13" s="35" t="s">
        <v>2</v>
      </c>
      <c r="G13" s="34">
        <v>-52.797199999999997</v>
      </c>
      <c r="H13" s="34">
        <v>-31.654665000000001</v>
      </c>
      <c r="I13" s="35" t="s">
        <v>255</v>
      </c>
      <c r="J13" s="34">
        <v>8</v>
      </c>
      <c r="K13" s="34">
        <v>88</v>
      </c>
      <c r="L13" s="35" t="s">
        <v>10</v>
      </c>
      <c r="M13" s="35" t="s">
        <v>480</v>
      </c>
      <c r="N13" s="34">
        <v>245</v>
      </c>
      <c r="O13" s="35" t="s">
        <v>6</v>
      </c>
      <c r="P13" s="35" t="s">
        <v>7</v>
      </c>
      <c r="Q13" s="35" t="s">
        <v>8</v>
      </c>
      <c r="R13" s="34">
        <v>29</v>
      </c>
      <c r="S13" s="34">
        <v>120.313333</v>
      </c>
      <c r="T13" s="34">
        <v>147.293103</v>
      </c>
      <c r="U13" s="34">
        <v>116.54137799999999</v>
      </c>
      <c r="V13" s="34">
        <v>150.524137</v>
      </c>
      <c r="W13" s="34">
        <v>128.065517</v>
      </c>
      <c r="X13" s="34">
        <v>132.84482700000001</v>
      </c>
      <c r="Y13" s="34">
        <v>163.82069000000001</v>
      </c>
      <c r="Z13" s="34">
        <v>113.28620600000001</v>
      </c>
      <c r="AA13" s="34">
        <v>145.19310400000001</v>
      </c>
      <c r="AB13" s="34">
        <v>126.75172499999999</v>
      </c>
      <c r="AC13" s="34">
        <v>128.19333399999999</v>
      </c>
      <c r="AD13" s="34">
        <v>106.429999</v>
      </c>
      <c r="AE13" s="34">
        <v>1579.2573540000001</v>
      </c>
      <c r="AF13" s="34">
        <v>384.14781399999998</v>
      </c>
      <c r="AG13" s="34">
        <v>411.434482</v>
      </c>
      <c r="AH13" s="34">
        <v>422.3</v>
      </c>
      <c r="AI13" s="34">
        <v>361.37505800000002</v>
      </c>
      <c r="AM13" s="61">
        <f t="shared" si="10"/>
        <v>31.654665000000001</v>
      </c>
      <c r="AN13" s="61">
        <f t="shared" si="11"/>
        <v>52.797199999999997</v>
      </c>
      <c r="AO13" s="61">
        <f t="shared" si="12"/>
        <v>245</v>
      </c>
      <c r="AQ13" s="62">
        <f t="shared" si="13"/>
        <v>3.4548855310937792</v>
      </c>
      <c r="AR13" s="62">
        <f t="shared" si="14"/>
        <v>3.9664581590030292</v>
      </c>
      <c r="AS13" s="62">
        <f t="shared" si="15"/>
        <v>5.5012582105447274</v>
      </c>
      <c r="AU13" s="61">
        <f t="shared" si="16"/>
        <v>31.654665000000001</v>
      </c>
      <c r="AV13" s="61">
        <f t="shared" si="17"/>
        <v>52.797199999999997</v>
      </c>
      <c r="AW13" s="61">
        <v>245</v>
      </c>
      <c r="AX13" s="71">
        <f t="shared" si="18"/>
        <v>0</v>
      </c>
      <c r="AY13" s="72">
        <f t="shared" si="19"/>
        <v>0</v>
      </c>
      <c r="BA13" s="62">
        <f t="shared" si="20"/>
        <v>3.4548855310937792</v>
      </c>
      <c r="BB13" s="62">
        <f t="shared" si="21"/>
        <v>3.9664581590030292</v>
      </c>
      <c r="BC13" s="62">
        <f t="shared" si="22"/>
        <v>5.5012582105447274</v>
      </c>
    </row>
    <row r="14" spans="1:55" x14ac:dyDescent="0.25">
      <c r="A14" s="34">
        <v>234</v>
      </c>
      <c r="B14" s="35" t="s">
        <v>0</v>
      </c>
      <c r="C14" s="34">
        <v>233</v>
      </c>
      <c r="D14" s="34">
        <v>3152003</v>
      </c>
      <c r="E14" s="35" t="s">
        <v>482</v>
      </c>
      <c r="F14" s="35" t="s">
        <v>2</v>
      </c>
      <c r="G14" s="34">
        <v>-52.697754000000003</v>
      </c>
      <c r="H14" s="34">
        <v>-31.39161</v>
      </c>
      <c r="I14" s="35" t="s">
        <v>255</v>
      </c>
      <c r="J14" s="34">
        <v>8</v>
      </c>
      <c r="K14" s="34">
        <v>88</v>
      </c>
      <c r="L14" s="35" t="s">
        <v>10</v>
      </c>
      <c r="M14" s="35" t="s">
        <v>483</v>
      </c>
      <c r="N14" s="34">
        <v>442</v>
      </c>
      <c r="O14" s="35" t="s">
        <v>6</v>
      </c>
      <c r="P14" s="35" t="s">
        <v>7</v>
      </c>
      <c r="Q14" s="35" t="s">
        <v>8</v>
      </c>
      <c r="R14" s="34">
        <v>30</v>
      </c>
      <c r="S14" s="34">
        <v>156.63333399999999</v>
      </c>
      <c r="T14" s="34">
        <v>153.810002</v>
      </c>
      <c r="U14" s="34">
        <v>128.03</v>
      </c>
      <c r="V14" s="34">
        <v>162.99</v>
      </c>
      <c r="W14" s="34">
        <v>148.58000000000001</v>
      </c>
      <c r="X14" s="34">
        <v>154.83000000000001</v>
      </c>
      <c r="Y14" s="34">
        <v>185.05000100000001</v>
      </c>
      <c r="Z14" s="34">
        <v>130.94</v>
      </c>
      <c r="AA14" s="34">
        <v>179.76999900000001</v>
      </c>
      <c r="AB14" s="34">
        <v>152.680001</v>
      </c>
      <c r="AC14" s="34">
        <v>137.406666</v>
      </c>
      <c r="AD14" s="34">
        <v>132.53</v>
      </c>
      <c r="AE14" s="34">
        <v>1823.250002</v>
      </c>
      <c r="AF14" s="34">
        <v>438.47333500000002</v>
      </c>
      <c r="AG14" s="34">
        <v>466.4</v>
      </c>
      <c r="AH14" s="34">
        <v>495.76</v>
      </c>
      <c r="AI14" s="34">
        <v>422.61666700000001</v>
      </c>
      <c r="AM14" s="61">
        <f t="shared" si="10"/>
        <v>31.39161</v>
      </c>
      <c r="AN14" s="61">
        <f t="shared" si="11"/>
        <v>52.697754000000003</v>
      </c>
      <c r="AO14" s="61">
        <f t="shared" si="12"/>
        <v>442</v>
      </c>
      <c r="AQ14" s="62">
        <f t="shared" si="13"/>
        <v>3.4465406597583792</v>
      </c>
      <c r="AR14" s="62">
        <f t="shared" si="14"/>
        <v>3.9645728360432932</v>
      </c>
      <c r="AS14" s="62">
        <f t="shared" si="15"/>
        <v>6.0913098820776979</v>
      </c>
      <c r="AU14" s="61">
        <f t="shared" si="16"/>
        <v>31.39161</v>
      </c>
      <c r="AV14" s="61">
        <f t="shared" si="17"/>
        <v>52.697754000000003</v>
      </c>
      <c r="AW14" s="61">
        <v>441</v>
      </c>
      <c r="AX14" s="71">
        <f t="shared" si="18"/>
        <v>1</v>
      </c>
      <c r="AY14" s="72">
        <f t="shared" si="19"/>
        <v>2.2624434389140274E-3</v>
      </c>
      <c r="BA14" s="62">
        <f t="shared" si="20"/>
        <v>3.4465406597583792</v>
      </c>
      <c r="BB14" s="62">
        <f t="shared" si="21"/>
        <v>3.9645728360432932</v>
      </c>
      <c r="BC14" s="62">
        <f t="shared" si="22"/>
        <v>6.089044875446846</v>
      </c>
    </row>
    <row r="15" spans="1:55" x14ac:dyDescent="0.25">
      <c r="A15" s="34">
        <v>239</v>
      </c>
      <c r="B15" s="35" t="s">
        <v>0</v>
      </c>
      <c r="C15" s="34">
        <v>238</v>
      </c>
      <c r="D15" s="34">
        <v>3152016</v>
      </c>
      <c r="E15" s="35" t="s">
        <v>484</v>
      </c>
      <c r="F15" s="35" t="s">
        <v>2</v>
      </c>
      <c r="G15" s="34">
        <v>-52.462474999999998</v>
      </c>
      <c r="H15" s="34">
        <v>-31.573556</v>
      </c>
      <c r="I15" s="35" t="s">
        <v>255</v>
      </c>
      <c r="J15" s="34">
        <v>8</v>
      </c>
      <c r="K15" s="34">
        <v>88</v>
      </c>
      <c r="L15" s="35" t="s">
        <v>10</v>
      </c>
      <c r="M15" s="35" t="s">
        <v>428</v>
      </c>
      <c r="N15" s="34">
        <v>41</v>
      </c>
      <c r="O15" s="35" t="s">
        <v>6</v>
      </c>
      <c r="P15" s="35" t="s">
        <v>7</v>
      </c>
      <c r="Q15" s="35" t="s">
        <v>8</v>
      </c>
      <c r="R15" s="34">
        <v>30</v>
      </c>
      <c r="S15" s="34">
        <v>106.60333300000001</v>
      </c>
      <c r="T15" s="34">
        <v>149.66999999999999</v>
      </c>
      <c r="U15" s="34">
        <v>120.733333</v>
      </c>
      <c r="V15" s="34">
        <v>140.403333</v>
      </c>
      <c r="W15" s="34">
        <v>118.403333</v>
      </c>
      <c r="X15" s="34">
        <v>116.82</v>
      </c>
      <c r="Y15" s="34">
        <v>137.19666599999999</v>
      </c>
      <c r="Z15" s="34">
        <v>104.61666700000001</v>
      </c>
      <c r="AA15" s="34">
        <v>136.156667</v>
      </c>
      <c r="AB15" s="34">
        <v>123.326667</v>
      </c>
      <c r="AC15" s="34">
        <v>113.666667</v>
      </c>
      <c r="AD15" s="34">
        <v>117.753333</v>
      </c>
      <c r="AE15" s="34">
        <v>1485.35</v>
      </c>
      <c r="AF15" s="34">
        <v>377.006666</v>
      </c>
      <c r="AG15" s="34">
        <v>375.626666</v>
      </c>
      <c r="AH15" s="34">
        <v>377.97</v>
      </c>
      <c r="AI15" s="34">
        <v>354.746668</v>
      </c>
      <c r="AM15" s="61">
        <f t="shared" si="10"/>
        <v>31.573556</v>
      </c>
      <c r="AN15" s="61">
        <f t="shared" si="11"/>
        <v>52.462474999999998</v>
      </c>
      <c r="AO15" s="61">
        <f t="shared" si="12"/>
        <v>41</v>
      </c>
      <c r="AQ15" s="62">
        <f t="shared" si="13"/>
        <v>3.452319934807583</v>
      </c>
      <c r="AR15" s="62">
        <f t="shared" si="14"/>
        <v>3.9600981521287402</v>
      </c>
      <c r="AS15" s="62">
        <f t="shared" si="15"/>
        <v>3.713572066704308</v>
      </c>
      <c r="AU15" s="61">
        <f t="shared" si="16"/>
        <v>31.573556</v>
      </c>
      <c r="AV15" s="61">
        <f t="shared" si="17"/>
        <v>52.462474999999998</v>
      </c>
      <c r="AW15" s="61">
        <v>38</v>
      </c>
      <c r="AX15" s="71">
        <f t="shared" si="18"/>
        <v>3</v>
      </c>
      <c r="AY15" s="72">
        <f t="shared" si="19"/>
        <v>7.3170731707317069E-2</v>
      </c>
      <c r="BA15" s="62">
        <f t="shared" si="20"/>
        <v>3.452319934807583</v>
      </c>
      <c r="BB15" s="62">
        <f t="shared" si="21"/>
        <v>3.9600981521287402</v>
      </c>
      <c r="BC15" s="62">
        <f t="shared" si="22"/>
        <v>3.6375861597263857</v>
      </c>
    </row>
    <row r="16" spans="1:55" x14ac:dyDescent="0.25">
      <c r="AE16" s="58" t="s">
        <v>524</v>
      </c>
      <c r="AF16" s="58" t="s">
        <v>525</v>
      </c>
      <c r="AG16" s="58" t="s">
        <v>526</v>
      </c>
      <c r="AH16" s="58" t="s">
        <v>527</v>
      </c>
      <c r="AI16" s="58" t="s">
        <v>521</v>
      </c>
      <c r="AJ16" s="58" t="s">
        <v>522</v>
      </c>
      <c r="AK16" s="58" t="s">
        <v>523</v>
      </c>
      <c r="AL16" s="90" t="s">
        <v>579</v>
      </c>
    </row>
    <row r="17" spans="18:38" x14ac:dyDescent="0.25">
      <c r="R17" s="54" t="s">
        <v>541</v>
      </c>
      <c r="S17" s="63">
        <f>AVERAGE(S2:S15)</f>
        <v>114.26112207142857</v>
      </c>
      <c r="T17" s="63">
        <f t="shared" ref="T17:AD17" si="23">AVERAGE(T2:T15)</f>
        <v>141.15726514285711</v>
      </c>
      <c r="U17" s="63">
        <f t="shared" si="23"/>
        <v>112.99001007142856</v>
      </c>
      <c r="V17" s="63">
        <f t="shared" si="23"/>
        <v>143.26407757142857</v>
      </c>
      <c r="W17" s="63">
        <f t="shared" si="23"/>
        <v>123.23434057142856</v>
      </c>
      <c r="X17" s="63">
        <f t="shared" si="23"/>
        <v>121.09712885714285</v>
      </c>
      <c r="Y17" s="63">
        <f t="shared" si="23"/>
        <v>143.39998</v>
      </c>
      <c r="Z17" s="63">
        <f t="shared" si="23"/>
        <v>109.51795107142857</v>
      </c>
      <c r="AA17" s="63">
        <f t="shared" si="23"/>
        <v>134.87924221428574</v>
      </c>
      <c r="AB17" s="63">
        <f t="shared" si="23"/>
        <v>123.6099067857143</v>
      </c>
      <c r="AC17" s="63">
        <f t="shared" si="23"/>
        <v>112.23715835714286</v>
      </c>
      <c r="AD17" s="63">
        <f t="shared" si="23"/>
        <v>102.57920671428572</v>
      </c>
      <c r="AE17" s="64">
        <f>MAX(S17:AD17)</f>
        <v>143.39998</v>
      </c>
      <c r="AF17" s="64">
        <f>MIN(S17:AD17)</f>
        <v>102.57920671428572</v>
      </c>
      <c r="AG17" s="64">
        <f>AE17-AF17</f>
        <v>40.820773285714282</v>
      </c>
      <c r="AH17" s="65">
        <f>AG17/AF17</f>
        <v>0.39794393613719931</v>
      </c>
      <c r="AI17" s="64">
        <f>AVERAGE(S17:AD17)</f>
        <v>123.5189491190476</v>
      </c>
      <c r="AJ17" s="63">
        <f>MEDIAN(S17:AD17)</f>
        <v>122.1657347142857</v>
      </c>
      <c r="AK17" s="63">
        <f>_xlfn.STDEV.S(S17:AD17)</f>
        <v>14.10864308524169</v>
      </c>
      <c r="AL17" s="63">
        <f>SUM(S17:AD17)</f>
        <v>1482.2273894285713</v>
      </c>
    </row>
    <row r="18" spans="18:38" x14ac:dyDescent="0.25">
      <c r="R18" s="54" t="s">
        <v>542</v>
      </c>
      <c r="S18" s="63">
        <f>MAX(S2:S15)</f>
        <v>156.63333399999999</v>
      </c>
      <c r="T18" s="63">
        <f t="shared" ref="T18:AD18" si="24">MAX(T2:T15)</f>
        <v>153.810002</v>
      </c>
      <c r="U18" s="63">
        <f t="shared" si="24"/>
        <v>128.03</v>
      </c>
      <c r="V18" s="63">
        <f t="shared" si="24"/>
        <v>170.47333399999999</v>
      </c>
      <c r="W18" s="63">
        <f t="shared" si="24"/>
        <v>148.58000000000001</v>
      </c>
      <c r="X18" s="63">
        <f t="shared" si="24"/>
        <v>154.83000000000001</v>
      </c>
      <c r="Y18" s="63">
        <f t="shared" si="24"/>
        <v>185.05000100000001</v>
      </c>
      <c r="Z18" s="63">
        <f t="shared" si="24"/>
        <v>130.94</v>
      </c>
      <c r="AA18" s="63">
        <f t="shared" si="24"/>
        <v>179.76999900000001</v>
      </c>
      <c r="AB18" s="63">
        <f t="shared" si="24"/>
        <v>152.680001</v>
      </c>
      <c r="AC18" s="63">
        <f t="shared" si="24"/>
        <v>137.406666</v>
      </c>
      <c r="AD18" s="63">
        <f t="shared" si="24"/>
        <v>132.53</v>
      </c>
      <c r="AE18" s="64">
        <f>MAX(S18:AD18)</f>
        <v>185.05000100000001</v>
      </c>
      <c r="AF18" s="64">
        <f>MIN(S18:AD18)</f>
        <v>128.03</v>
      </c>
      <c r="AG18" s="64">
        <f>AE18-AF18</f>
        <v>57.020001000000008</v>
      </c>
      <c r="AH18" s="65">
        <f>AG18/AF18</f>
        <v>0.4453643755369836</v>
      </c>
      <c r="AI18" s="64">
        <f>AVERAGE(S18:AD18)</f>
        <v>152.56111141666671</v>
      </c>
      <c r="AJ18" s="63">
        <f>MEDIAN(S18:AD18)</f>
        <v>153.2450015</v>
      </c>
      <c r="AK18" s="63">
        <f>_xlfn.STDEV.S(S18:AD18)</f>
        <v>18.722868168884172</v>
      </c>
      <c r="AL18" s="63"/>
    </row>
    <row r="19" spans="18:38" x14ac:dyDescent="0.25">
      <c r="R19" s="54" t="s">
        <v>543</v>
      </c>
      <c r="S19" s="63">
        <f>MIN(S2:S15)</f>
        <v>95.023332999999994</v>
      </c>
      <c r="T19" s="63">
        <f t="shared" ref="T19:AD19" si="25">MIN(T2:T15)</f>
        <v>129.38620599999999</v>
      </c>
      <c r="U19" s="63">
        <f t="shared" si="25"/>
        <v>101.33333399999999</v>
      </c>
      <c r="V19" s="63">
        <f t="shared" si="25"/>
        <v>120.58</v>
      </c>
      <c r="W19" s="63">
        <f t="shared" si="25"/>
        <v>107.359999</v>
      </c>
      <c r="X19" s="63">
        <f t="shared" si="25"/>
        <v>108.120001</v>
      </c>
      <c r="Y19" s="63">
        <f t="shared" si="25"/>
        <v>128.85172499999999</v>
      </c>
      <c r="Z19" s="63">
        <f t="shared" si="25"/>
        <v>97.086207000000002</v>
      </c>
      <c r="AA19" s="63">
        <f t="shared" si="25"/>
        <v>120.575863</v>
      </c>
      <c r="AB19" s="63">
        <f t="shared" si="25"/>
        <v>110.41000099999999</v>
      </c>
      <c r="AC19" s="63">
        <f t="shared" si="25"/>
        <v>86.666667000000004</v>
      </c>
      <c r="AD19" s="63">
        <f t="shared" si="25"/>
        <v>83.233333999999999</v>
      </c>
      <c r="AE19" s="64">
        <f>MAX(S19:AD19)</f>
        <v>129.38620599999999</v>
      </c>
      <c r="AF19" s="64">
        <f>MIN(S19:AD19)</f>
        <v>83.233333999999999</v>
      </c>
      <c r="AG19" s="64">
        <f>AE19-AF19</f>
        <v>46.152871999999988</v>
      </c>
      <c r="AH19" s="65">
        <f>AG19/AF19</f>
        <v>0.55449985939527535</v>
      </c>
      <c r="AI19" s="64">
        <f>AVERAGE(S19:AD19)</f>
        <v>107.38555583333333</v>
      </c>
      <c r="AJ19" s="63">
        <f>MEDIAN(S19:AD19)</f>
        <v>107.74000000000001</v>
      </c>
      <c r="AK19" s="63">
        <f>_xlfn.STDEV.S(S19:AD19)</f>
        <v>15.405791770255414</v>
      </c>
      <c r="AL19" s="63"/>
    </row>
    <row r="20" spans="18:38" x14ac:dyDescent="0.25">
      <c r="R20" s="54" t="s">
        <v>540</v>
      </c>
      <c r="S20" s="66">
        <f>$AI$17</f>
        <v>123.5189491190476</v>
      </c>
      <c r="T20" s="66">
        <f t="shared" ref="T20:AD20" si="26">$AI$17</f>
        <v>123.5189491190476</v>
      </c>
      <c r="U20" s="66">
        <f t="shared" si="26"/>
        <v>123.5189491190476</v>
      </c>
      <c r="V20" s="66">
        <f t="shared" si="26"/>
        <v>123.5189491190476</v>
      </c>
      <c r="W20" s="66">
        <f t="shared" si="26"/>
        <v>123.5189491190476</v>
      </c>
      <c r="X20" s="66">
        <f t="shared" si="26"/>
        <v>123.5189491190476</v>
      </c>
      <c r="Y20" s="66">
        <f t="shared" si="26"/>
        <v>123.5189491190476</v>
      </c>
      <c r="Z20" s="66">
        <f t="shared" si="26"/>
        <v>123.5189491190476</v>
      </c>
      <c r="AA20" s="66">
        <f t="shared" si="26"/>
        <v>123.5189491190476</v>
      </c>
      <c r="AB20" s="66">
        <f t="shared" si="26"/>
        <v>123.5189491190476</v>
      </c>
      <c r="AC20" s="66">
        <f t="shared" si="26"/>
        <v>123.5189491190476</v>
      </c>
      <c r="AD20" s="66">
        <f t="shared" si="26"/>
        <v>123.5189491190476</v>
      </c>
      <c r="AE20" s="64"/>
      <c r="AF20" s="64"/>
      <c r="AG20" s="64"/>
      <c r="AH20" s="65"/>
      <c r="AI20" s="64"/>
      <c r="AJ20" s="63"/>
      <c r="AK20" s="63"/>
      <c r="AL20" s="63"/>
    </row>
    <row r="21" spans="18:38" x14ac:dyDescent="0.25">
      <c r="R21" s="54" t="s">
        <v>544</v>
      </c>
      <c r="S21" s="66"/>
      <c r="T21" s="66"/>
      <c r="U21" s="66"/>
      <c r="V21" s="66">
        <f>AVERAGE($V$17:$Y$17)</f>
        <v>132.74888175000001</v>
      </c>
      <c r="W21" s="66">
        <f t="shared" ref="W21:Y21" si="27">AVERAGE($V$17:$Y$17)</f>
        <v>132.74888175000001</v>
      </c>
      <c r="X21" s="66">
        <f t="shared" si="27"/>
        <v>132.74888175000001</v>
      </c>
      <c r="Y21" s="66">
        <f t="shared" si="27"/>
        <v>132.74888175000001</v>
      </c>
      <c r="Z21" s="66"/>
      <c r="AA21" s="66"/>
      <c r="AB21" s="66"/>
      <c r="AC21" s="66"/>
      <c r="AD21" s="66"/>
      <c r="AE21" s="64"/>
      <c r="AF21" s="64"/>
      <c r="AG21" s="64"/>
      <c r="AH21" s="65"/>
      <c r="AI21" s="64"/>
      <c r="AJ21" s="63"/>
      <c r="AK21" s="63"/>
      <c r="AL21" s="63"/>
    </row>
    <row r="22" spans="18:38" x14ac:dyDescent="0.25">
      <c r="R22" s="54" t="s">
        <v>545</v>
      </c>
      <c r="S22" s="66">
        <f>AVERAGE($S$17:$U$17,$Z$17:$AD$17)</f>
        <v>118.90398280357145</v>
      </c>
      <c r="T22" s="66">
        <f>AVERAGE($S$17:$U$17,$Z$17:$AD$17)</f>
        <v>118.90398280357145</v>
      </c>
      <c r="U22" s="66">
        <f>AVERAGE($S$17:$U$17,$Z$17:$AD$17)</f>
        <v>118.90398280357145</v>
      </c>
      <c r="V22" s="66"/>
      <c r="W22" s="66"/>
      <c r="X22" s="66"/>
      <c r="Y22" s="66"/>
      <c r="Z22" s="66">
        <f t="shared" ref="Z22:AD22" si="28">AVERAGE($S$17:$U$17,$Z$17:$AD$17)</f>
        <v>118.90398280357145</v>
      </c>
      <c r="AA22" s="66">
        <f t="shared" si="28"/>
        <v>118.90398280357145</v>
      </c>
      <c r="AB22" s="66">
        <f t="shared" si="28"/>
        <v>118.90398280357145</v>
      </c>
      <c r="AC22" s="66">
        <f t="shared" si="28"/>
        <v>118.90398280357145</v>
      </c>
      <c r="AD22" s="66">
        <f t="shared" si="28"/>
        <v>118.90398280357145</v>
      </c>
      <c r="AE22" s="64"/>
      <c r="AF22" s="64"/>
      <c r="AG22" s="64"/>
      <c r="AH22" s="65"/>
      <c r="AI22" s="64"/>
      <c r="AJ22" s="63"/>
      <c r="AK22" s="63"/>
      <c r="AL22" s="63"/>
    </row>
    <row r="23" spans="18:38" x14ac:dyDescent="0.25">
      <c r="R23" s="55" t="s">
        <v>522</v>
      </c>
      <c r="S23" s="64">
        <f>MEDIAN(S2:S15)</f>
        <v>110.8129895</v>
      </c>
      <c r="T23" s="64">
        <f t="shared" ref="T23:AD23" si="29">MEDIAN(T2:T15)</f>
        <v>140.002037</v>
      </c>
      <c r="U23" s="64">
        <f t="shared" si="29"/>
        <v>112.6187935</v>
      </c>
      <c r="V23" s="64">
        <f t="shared" si="29"/>
        <v>143.2171835</v>
      </c>
      <c r="W23" s="64">
        <f t="shared" si="29"/>
        <v>119.606666</v>
      </c>
      <c r="X23" s="64">
        <f t="shared" si="29"/>
        <v>118.376667</v>
      </c>
      <c r="Y23" s="64">
        <f t="shared" si="29"/>
        <v>138.95999900000001</v>
      </c>
      <c r="Z23" s="64">
        <f t="shared" si="29"/>
        <v>107.512874</v>
      </c>
      <c r="AA23" s="64">
        <f t="shared" si="29"/>
        <v>130.26666549999999</v>
      </c>
      <c r="AB23" s="64">
        <f t="shared" si="29"/>
        <v>122.639195</v>
      </c>
      <c r="AC23" s="64">
        <f t="shared" si="29"/>
        <v>112.772989</v>
      </c>
      <c r="AD23" s="64">
        <f t="shared" si="29"/>
        <v>103.5556315</v>
      </c>
      <c r="AE23" s="64">
        <f>MAX(S23:AD23)</f>
        <v>143.2171835</v>
      </c>
      <c r="AF23" s="64">
        <f>MIN(S23:AD23)</f>
        <v>103.5556315</v>
      </c>
      <c r="AG23" s="64">
        <f>AE23-AF23</f>
        <v>39.661552</v>
      </c>
      <c r="AH23" s="65">
        <f>AG23/AF23</f>
        <v>0.3829975388639294</v>
      </c>
      <c r="AI23" s="64">
        <f>AVERAGE(S23:AD23)</f>
        <v>121.69514087499999</v>
      </c>
      <c r="AJ23" s="63">
        <f>MEDIAN(S23:AD23)</f>
        <v>118.99166650000001</v>
      </c>
      <c r="AK23" s="63">
        <f>_xlfn.STDEV.S(S23:AD23)</f>
        <v>13.472993011917094</v>
      </c>
      <c r="AL23" s="63"/>
    </row>
    <row r="24" spans="18:38" x14ac:dyDescent="0.25">
      <c r="R24" s="54" t="s">
        <v>523</v>
      </c>
      <c r="S24" s="63">
        <f>_xlfn.STDEV.S(S2:S15)</f>
        <v>14.788408149528072</v>
      </c>
      <c r="T24" s="63">
        <f t="shared" ref="T24:AD24" si="30">_xlfn.STDEV.S(T2:T15)</f>
        <v>8.1094977792962109</v>
      </c>
      <c r="U24" s="63">
        <f t="shared" si="30"/>
        <v>7.1781819014185961</v>
      </c>
      <c r="V24" s="63">
        <f t="shared" si="30"/>
        <v>14.521931997864842</v>
      </c>
      <c r="W24" s="63">
        <f t="shared" si="30"/>
        <v>12.552800705680184</v>
      </c>
      <c r="X24" s="63">
        <f t="shared" si="30"/>
        <v>12.383817239639413</v>
      </c>
      <c r="Y24" s="63">
        <f t="shared" si="30"/>
        <v>14.662289970237106</v>
      </c>
      <c r="Z24" s="63">
        <f t="shared" si="30"/>
        <v>8.7830953322378793</v>
      </c>
      <c r="AA24" s="63">
        <f t="shared" si="30"/>
        <v>15.4410876139502</v>
      </c>
      <c r="AB24" s="63">
        <f t="shared" si="30"/>
        <v>11.387088776740187</v>
      </c>
      <c r="AC24" s="63">
        <f t="shared" si="30"/>
        <v>15.95781453373548</v>
      </c>
      <c r="AD24" s="63">
        <f t="shared" si="30"/>
        <v>13.575148616660677</v>
      </c>
      <c r="AE24" s="64"/>
      <c r="AF24" s="64"/>
      <c r="AG24" s="64"/>
      <c r="AH24" s="65"/>
      <c r="AI24" s="64"/>
      <c r="AJ24" s="63"/>
      <c r="AK24" s="63"/>
      <c r="AL24" s="63"/>
    </row>
    <row r="25" spans="18:38" x14ac:dyDescent="0.25">
      <c r="R25" s="54" t="s">
        <v>526</v>
      </c>
      <c r="S25" s="63">
        <f>S18-S19</f>
        <v>61.610000999999997</v>
      </c>
      <c r="T25" s="63">
        <f>T18-T19</f>
        <v>24.42379600000001</v>
      </c>
      <c r="U25" s="63">
        <f t="shared" ref="U25:AD25" si="31">U18-U19</f>
        <v>26.696666000000008</v>
      </c>
      <c r="V25" s="63">
        <f t="shared" si="31"/>
        <v>49.893333999999996</v>
      </c>
      <c r="W25" s="63">
        <f t="shared" si="31"/>
        <v>41.220001000000011</v>
      </c>
      <c r="X25" s="63">
        <f t="shared" si="31"/>
        <v>46.70999900000001</v>
      </c>
      <c r="Y25" s="63">
        <f t="shared" si="31"/>
        <v>56.198276000000021</v>
      </c>
      <c r="Z25" s="63">
        <f t="shared" si="31"/>
        <v>33.853792999999996</v>
      </c>
      <c r="AA25" s="63">
        <f t="shared" si="31"/>
        <v>59.194136000000015</v>
      </c>
      <c r="AB25" s="63">
        <f>AB18-AB19</f>
        <v>42.27000000000001</v>
      </c>
      <c r="AC25" s="63">
        <f t="shared" si="31"/>
        <v>50.739998999999997</v>
      </c>
      <c r="AD25" s="63">
        <f t="shared" si="31"/>
        <v>49.296666000000002</v>
      </c>
      <c r="AE25" s="64">
        <f>MAX(S25:AD25)</f>
        <v>61.610000999999997</v>
      </c>
      <c r="AF25" s="64">
        <f>MIN(S25:AD25)</f>
        <v>24.42379600000001</v>
      </c>
      <c r="AG25" s="64">
        <f>AE25-AF25</f>
        <v>37.186204999999987</v>
      </c>
      <c r="AH25" s="65">
        <f>AG25/AF25</f>
        <v>1.5225399442412626</v>
      </c>
      <c r="AI25" s="64">
        <f>AVERAGE(S25:AD25)</f>
        <v>45.175555583333342</v>
      </c>
      <c r="AJ25" s="63">
        <f>MEDIAN(S25:AD25)</f>
        <v>48.003332500000006</v>
      </c>
      <c r="AK25" s="63">
        <f>_xlfn.STDEV.S(S25:AD25)</f>
        <v>12.003962789496297</v>
      </c>
      <c r="AL25" s="63"/>
    </row>
    <row r="26" spans="18:38" x14ac:dyDescent="0.25">
      <c r="R26" s="54" t="s">
        <v>527</v>
      </c>
      <c r="S26" s="67">
        <f>S25/S19</f>
        <v>0.6483670805358932</v>
      </c>
      <c r="T26" s="67">
        <f t="shared" ref="T26:AD26" si="32">T25/T19</f>
        <v>0.18876661396192429</v>
      </c>
      <c r="U26" s="67">
        <f t="shared" si="32"/>
        <v>0.26345393905622416</v>
      </c>
      <c r="V26" s="67">
        <f t="shared" si="32"/>
        <v>0.41377785702438213</v>
      </c>
      <c r="W26" s="67">
        <f t="shared" si="32"/>
        <v>0.38394189068500278</v>
      </c>
      <c r="X26" s="67">
        <f t="shared" si="32"/>
        <v>0.43201996455771408</v>
      </c>
      <c r="Y26" s="67">
        <f t="shared" si="32"/>
        <v>0.43614686570940381</v>
      </c>
      <c r="Z26" s="67">
        <f t="shared" si="32"/>
        <v>0.34869827595592434</v>
      </c>
      <c r="AA26" s="67">
        <f t="shared" si="32"/>
        <v>0.4909285700074153</v>
      </c>
      <c r="AB26" s="67">
        <f t="shared" si="32"/>
        <v>0.3828457532574428</v>
      </c>
      <c r="AC26" s="67">
        <f t="shared" si="32"/>
        <v>0.58546152467130175</v>
      </c>
      <c r="AD26" s="67">
        <f t="shared" si="32"/>
        <v>0.59227071211637394</v>
      </c>
      <c r="AE26" s="64"/>
      <c r="AF26" s="64"/>
      <c r="AG26" s="64"/>
      <c r="AH26" s="65"/>
      <c r="AI26" s="64"/>
      <c r="AJ26" s="63"/>
      <c r="AK26" s="63"/>
      <c r="AL26" s="63"/>
    </row>
    <row r="33" spans="1:1" x14ac:dyDescent="0.25">
      <c r="A33" t="s">
        <v>604</v>
      </c>
    </row>
    <row r="56" spans="1:1" x14ac:dyDescent="0.25">
      <c r="A56" t="s">
        <v>605</v>
      </c>
    </row>
    <row r="77" spans="1:1" x14ac:dyDescent="0.25">
      <c r="A77" s="68" t="s">
        <v>606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zoomScale="80" zoomScaleNormal="80" workbookViewId="0">
      <selection activeCell="N18" sqref="N18"/>
    </sheetView>
  </sheetViews>
  <sheetFormatPr defaultRowHeight="15" x14ac:dyDescent="0.25"/>
  <cols>
    <col min="1" max="1" width="8.85546875" customWidth="1"/>
    <col min="2" max="2" width="12.42578125" customWidth="1"/>
    <col min="3" max="3" width="12.5703125" customWidth="1"/>
    <col min="4" max="4" width="19.7109375" customWidth="1"/>
    <col min="5" max="5" width="14.28515625" customWidth="1"/>
    <col min="6" max="14" width="6" bestFit="1" customWidth="1"/>
    <col min="15" max="15" width="6.7109375" bestFit="1" customWidth="1"/>
    <col min="16" max="16" width="6" bestFit="1" customWidth="1"/>
    <col min="17" max="17" width="6.7109375" customWidth="1"/>
    <col min="18" max="18" width="12" customWidth="1"/>
    <col min="19" max="19" width="7.5703125" customWidth="1"/>
    <col min="20" max="20" width="10.85546875" customWidth="1"/>
    <col min="21" max="21" width="12.85546875" customWidth="1"/>
    <col min="22" max="22" width="15.85546875" customWidth="1"/>
    <col min="23" max="23" width="14.28515625" customWidth="1"/>
    <col min="24" max="24" width="15.42578125" customWidth="1"/>
    <col min="25" max="25" width="12.140625" customWidth="1"/>
    <col min="26" max="27" width="7.42578125" customWidth="1"/>
    <col min="28" max="28" width="8" customWidth="1"/>
    <col min="29" max="29" width="11.5703125" customWidth="1"/>
    <col min="30" max="30" width="13.28515625" customWidth="1"/>
    <col min="31" max="31" width="16.5703125" customWidth="1"/>
    <col min="32" max="32" width="13.42578125" customWidth="1"/>
    <col min="33" max="33" width="17.28515625" customWidth="1"/>
    <col min="34" max="34" width="26.28515625" customWidth="1"/>
    <col min="35" max="35" width="24.85546875" customWidth="1"/>
    <col min="36" max="36" width="13.5703125" customWidth="1"/>
    <col min="37" max="37" width="9.42578125" customWidth="1"/>
    <col min="38" max="38" width="9.140625" customWidth="1"/>
    <col min="39" max="39" width="8.5703125" customWidth="1"/>
    <col min="40" max="40" width="9" customWidth="1"/>
    <col min="41" max="41" width="8.7109375" customWidth="1"/>
    <col min="42" max="42" width="6.42578125" customWidth="1"/>
    <col min="43" max="43" width="7.5703125" customWidth="1"/>
    <col min="44" max="44" width="7.7109375" customWidth="1"/>
    <col min="45" max="45" width="8.28515625" customWidth="1"/>
    <col min="46" max="46" width="9.140625" customWidth="1"/>
    <col min="47" max="47" width="8.7109375" customWidth="1"/>
    <col min="48" max="48" width="7.28515625" customWidth="1"/>
    <col min="49" max="49" width="15.140625" customWidth="1"/>
    <col min="50" max="50" width="8.42578125" customWidth="1"/>
    <col min="51" max="51" width="15.28515625" customWidth="1"/>
    <col min="52" max="52" width="8.85546875" customWidth="1"/>
    <col min="53" max="53" width="13.28515625" customWidth="1"/>
  </cols>
  <sheetData>
    <row r="1" spans="1:52" s="111" customFormat="1" ht="39" customHeight="1" x14ac:dyDescent="0.25">
      <c r="A1" s="270" t="s">
        <v>620</v>
      </c>
      <c r="B1" s="270" t="s">
        <v>654</v>
      </c>
      <c r="C1" s="270" t="s">
        <v>640</v>
      </c>
      <c r="D1" s="270" t="s">
        <v>658</v>
      </c>
      <c r="E1" s="270" t="s">
        <v>607</v>
      </c>
      <c r="F1" s="271" t="s">
        <v>608</v>
      </c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S1" s="270" t="s">
        <v>620</v>
      </c>
      <c r="T1" s="270" t="s">
        <v>655</v>
      </c>
      <c r="U1" s="157" t="s">
        <v>656</v>
      </c>
      <c r="V1" s="157" t="s">
        <v>693</v>
      </c>
      <c r="W1" s="157" t="s">
        <v>645</v>
      </c>
      <c r="X1" s="270" t="s">
        <v>612</v>
      </c>
      <c r="Y1" s="270" t="s">
        <v>613</v>
      </c>
      <c r="Z1" s="157" t="s">
        <v>630</v>
      </c>
      <c r="AA1" s="157" t="s">
        <v>631</v>
      </c>
      <c r="AB1" s="157" t="s">
        <v>521</v>
      </c>
      <c r="AC1" s="157" t="s">
        <v>526</v>
      </c>
      <c r="AD1" s="268" t="s">
        <v>652</v>
      </c>
      <c r="AE1" s="268"/>
      <c r="AF1" s="268" t="s">
        <v>653</v>
      </c>
      <c r="AG1" s="268"/>
      <c r="AH1" s="263" t="s">
        <v>641</v>
      </c>
      <c r="AI1" s="263"/>
      <c r="AJ1" s="264" t="s">
        <v>632</v>
      </c>
      <c r="AK1" s="263" t="s">
        <v>642</v>
      </c>
      <c r="AL1" s="263"/>
      <c r="AM1" s="263"/>
      <c r="AN1" s="263"/>
      <c r="AO1" s="263"/>
      <c r="AP1" s="263"/>
      <c r="AQ1" s="263" t="s">
        <v>686</v>
      </c>
      <c r="AR1" s="263"/>
      <c r="AS1" s="263"/>
      <c r="AT1" s="263"/>
      <c r="AU1" s="263"/>
      <c r="AV1" s="263"/>
      <c r="AW1" s="263" t="s">
        <v>691</v>
      </c>
      <c r="AX1" s="263"/>
      <c r="AY1" s="263" t="s">
        <v>646</v>
      </c>
      <c r="AZ1" s="263"/>
    </row>
    <row r="2" spans="1:52" s="111" customFormat="1" ht="19.5" customHeight="1" thickBot="1" x14ac:dyDescent="0.3">
      <c r="A2" s="266"/>
      <c r="B2" s="266"/>
      <c r="C2" s="266"/>
      <c r="D2" s="266"/>
      <c r="E2" s="266"/>
      <c r="F2" s="124" t="s">
        <v>528</v>
      </c>
      <c r="G2" s="124" t="s">
        <v>529</v>
      </c>
      <c r="H2" s="124" t="s">
        <v>530</v>
      </c>
      <c r="I2" s="124" t="s">
        <v>531</v>
      </c>
      <c r="J2" s="124" t="s">
        <v>532</v>
      </c>
      <c r="K2" s="124" t="s">
        <v>533</v>
      </c>
      <c r="L2" s="124" t="s">
        <v>534</v>
      </c>
      <c r="M2" s="124" t="s">
        <v>535</v>
      </c>
      <c r="N2" s="124" t="s">
        <v>536</v>
      </c>
      <c r="O2" s="124" t="s">
        <v>537</v>
      </c>
      <c r="P2" s="124" t="s">
        <v>538</v>
      </c>
      <c r="Q2" s="124" t="s">
        <v>539</v>
      </c>
      <c r="S2" s="266"/>
      <c r="T2" s="266"/>
      <c r="U2" s="266" t="s">
        <v>694</v>
      </c>
      <c r="V2" s="266"/>
      <c r="W2" s="266"/>
      <c r="X2" s="266"/>
      <c r="Y2" s="266"/>
      <c r="Z2" s="267" t="s">
        <v>683</v>
      </c>
      <c r="AA2" s="267"/>
      <c r="AB2" s="267"/>
      <c r="AC2" s="267"/>
      <c r="AD2" s="156" t="s">
        <v>618</v>
      </c>
      <c r="AE2" s="158" t="s">
        <v>619</v>
      </c>
      <c r="AF2" s="156" t="s">
        <v>618</v>
      </c>
      <c r="AG2" s="158" t="s">
        <v>619</v>
      </c>
      <c r="AH2" s="158" t="s">
        <v>614</v>
      </c>
      <c r="AI2" s="158" t="s">
        <v>615</v>
      </c>
      <c r="AJ2" s="265"/>
      <c r="AK2" s="159" t="s">
        <v>621</v>
      </c>
      <c r="AL2" s="159" t="s">
        <v>622</v>
      </c>
      <c r="AM2" s="159" t="s">
        <v>623</v>
      </c>
      <c r="AN2" s="159" t="s">
        <v>624</v>
      </c>
      <c r="AO2" s="159" t="s">
        <v>625</v>
      </c>
      <c r="AP2" s="160" t="s">
        <v>626</v>
      </c>
      <c r="AQ2" s="161" t="s">
        <v>621</v>
      </c>
      <c r="AR2" s="161" t="s">
        <v>622</v>
      </c>
      <c r="AS2" s="161" t="s">
        <v>623</v>
      </c>
      <c r="AT2" s="161" t="s">
        <v>624</v>
      </c>
      <c r="AU2" s="161" t="s">
        <v>625</v>
      </c>
      <c r="AV2" s="162" t="s">
        <v>626</v>
      </c>
      <c r="AW2" s="158" t="s">
        <v>616</v>
      </c>
      <c r="AX2" s="158" t="s">
        <v>617</v>
      </c>
      <c r="AY2" s="158" t="s">
        <v>616</v>
      </c>
      <c r="AZ2" s="158" t="s">
        <v>617</v>
      </c>
    </row>
    <row r="3" spans="1:52" s="111" customFormat="1" ht="15.75" thickTop="1" x14ac:dyDescent="0.25">
      <c r="A3" s="125">
        <v>77</v>
      </c>
      <c r="B3" s="146">
        <v>9455.29378</v>
      </c>
      <c r="C3" s="125">
        <f>SUM(COUNT('Sub-Bacia 77'!C:C))</f>
        <v>3</v>
      </c>
      <c r="D3" s="127">
        <f t="shared" ref="D3:D11" si="0">B3/C3</f>
        <v>3151.7645933333333</v>
      </c>
      <c r="E3" s="127">
        <f>'Sub-Bacia 77'!AL6</f>
        <v>1455.3624433333332</v>
      </c>
      <c r="F3" s="127">
        <f>'Sub-Bacia 77'!S6</f>
        <v>127.86259233333334</v>
      </c>
      <c r="G3" s="127">
        <f>'Sub-Bacia 77'!T6</f>
        <v>145.53086433333331</v>
      </c>
      <c r="H3" s="127">
        <f>'Sub-Bacia 77'!U6</f>
        <v>131.31059233333335</v>
      </c>
      <c r="I3" s="128">
        <f>'Sub-Bacia 77'!V6</f>
        <v>167.63181866666665</v>
      </c>
      <c r="J3" s="127">
        <f>'Sub-Bacia 77'!W6</f>
        <v>123.03711333333332</v>
      </c>
      <c r="K3" s="127">
        <f>'Sub-Bacia 77'!X6</f>
        <v>100.14056166666666</v>
      </c>
      <c r="L3" s="127">
        <f>'Sub-Bacia 77'!Y6</f>
        <v>88.817803666666677</v>
      </c>
      <c r="M3" s="129">
        <f>'Sub-Bacia 77'!Z6</f>
        <v>69.202857000000009</v>
      </c>
      <c r="N3" s="127">
        <f>'Sub-Bacia 77'!AA6</f>
        <v>109.45301566666667</v>
      </c>
      <c r="O3" s="127">
        <f>'Sub-Bacia 77'!AB6</f>
        <v>147.16130200000001</v>
      </c>
      <c r="P3" s="127">
        <f>'Sub-Bacia 77'!AC6</f>
        <v>132.26307899999998</v>
      </c>
      <c r="Q3" s="127">
        <f>'Sub-Bacia 77'!AD6</f>
        <v>112.95084333333334</v>
      </c>
      <c r="S3" s="177">
        <v>70</v>
      </c>
      <c r="T3" s="179">
        <v>13439.8</v>
      </c>
      <c r="U3" s="202">
        <v>757.6</v>
      </c>
      <c r="V3" s="177">
        <v>210.8</v>
      </c>
      <c r="W3" s="199">
        <v>446.5</v>
      </c>
      <c r="X3" s="188">
        <f>0.28*(U3/(SQRT(T3)))</f>
        <v>1.8297914517225666</v>
      </c>
      <c r="Y3" s="188">
        <f>T3/(V3^2)</f>
        <v>0.30244860997591172</v>
      </c>
      <c r="Z3" s="179">
        <v>1763</v>
      </c>
      <c r="AA3" s="179">
        <v>425</v>
      </c>
      <c r="AB3" s="179">
        <v>1034</v>
      </c>
      <c r="AC3" s="202">
        <v>1338</v>
      </c>
      <c r="AD3" s="188">
        <v>-28.135999999999999</v>
      </c>
      <c r="AE3" s="188">
        <v>-49.51</v>
      </c>
      <c r="AF3" s="188">
        <v>-27.606000000000002</v>
      </c>
      <c r="AG3" s="188">
        <v>-51.459000000000003</v>
      </c>
      <c r="AH3" s="205" t="s">
        <v>699</v>
      </c>
      <c r="AI3" s="205" t="s">
        <v>697</v>
      </c>
      <c r="AJ3" s="228">
        <v>23</v>
      </c>
      <c r="AK3" s="195">
        <v>1827.1</v>
      </c>
      <c r="AL3" s="195">
        <v>4037.6</v>
      </c>
      <c r="AM3" s="195">
        <v>4855.6000000000004</v>
      </c>
      <c r="AN3" s="195">
        <v>2463.8000000000002</v>
      </c>
      <c r="AO3" s="195">
        <v>251.2</v>
      </c>
      <c r="AP3" s="195">
        <v>4.5999999999999996</v>
      </c>
      <c r="AQ3" s="207">
        <f>AK3/$T3</f>
        <v>0.13594696349648061</v>
      </c>
      <c r="AR3" s="207">
        <f t="shared" ref="AR3:AV3" si="1">AL3/$T3</f>
        <v>0.30042113721930386</v>
      </c>
      <c r="AS3" s="207">
        <f t="shared" si="1"/>
        <v>0.36128513817169905</v>
      </c>
      <c r="AT3" s="207">
        <f t="shared" si="1"/>
        <v>0.18332118037470799</v>
      </c>
      <c r="AU3" s="207">
        <f t="shared" si="1"/>
        <v>1.8690754326701291E-2</v>
      </c>
      <c r="AV3" s="207">
        <f t="shared" si="1"/>
        <v>3.4226699802080389E-4</v>
      </c>
      <c r="AW3" s="239">
        <v>13439.8</v>
      </c>
      <c r="AX3" s="235">
        <v>0</v>
      </c>
      <c r="AY3" s="242">
        <f>AW3/$T3</f>
        <v>1</v>
      </c>
      <c r="AZ3" s="207">
        <f>AX3/$T3</f>
        <v>0</v>
      </c>
    </row>
    <row r="4" spans="1:52" s="111" customFormat="1" x14ac:dyDescent="0.25">
      <c r="A4" s="125">
        <v>71</v>
      </c>
      <c r="B4" s="146">
        <v>14903.305410999999</v>
      </c>
      <c r="C4" s="125">
        <f>SUM(COUNT('Sub-Bacia 71'!C:C))</f>
        <v>8</v>
      </c>
      <c r="D4" s="127">
        <f t="shared" si="0"/>
        <v>1862.9131763749999</v>
      </c>
      <c r="E4" s="127">
        <f>'Sub-Bacia 71'!AL11</f>
        <v>1637.0003586250002</v>
      </c>
      <c r="F4" s="127">
        <f>'Sub-Bacia 71'!S11</f>
        <v>161.27875025</v>
      </c>
      <c r="G4" s="127">
        <f>'Sub-Bacia 71'!T11</f>
        <v>157.40076187500003</v>
      </c>
      <c r="H4" s="130">
        <f>'Sub-Bacia 71'!U11</f>
        <v>109.713750125</v>
      </c>
      <c r="I4" s="127">
        <f>'Sub-Bacia 71'!V11</f>
        <v>111.68405175000001</v>
      </c>
      <c r="J4" s="127">
        <f>'Sub-Bacia 71'!W11</f>
        <v>121.8604165</v>
      </c>
      <c r="K4" s="127">
        <f>'Sub-Bacia 71'!X11</f>
        <v>110.79708350000001</v>
      </c>
      <c r="L4" s="127">
        <f>'Sub-Bacia 71'!Y11</f>
        <v>146.25675262499999</v>
      </c>
      <c r="M4" s="127">
        <f>'Sub-Bacia 71'!Z11</f>
        <v>113.66354862500002</v>
      </c>
      <c r="N4" s="127">
        <f>'Sub-Bacia 71'!AA11</f>
        <v>145.93140775000001</v>
      </c>
      <c r="O4" s="128">
        <f>'Sub-Bacia 71'!AB11</f>
        <v>175.12377900000001</v>
      </c>
      <c r="P4" s="127">
        <f>'Sub-Bacia 71'!AC11</f>
        <v>137.206537</v>
      </c>
      <c r="Q4" s="127">
        <f>'Sub-Bacia 71'!AD11</f>
        <v>146.08351962500001</v>
      </c>
      <c r="S4" s="177">
        <v>71</v>
      </c>
      <c r="T4" s="179">
        <v>14903.3</v>
      </c>
      <c r="U4" s="202">
        <v>825.6</v>
      </c>
      <c r="V4" s="177">
        <v>216.4</v>
      </c>
      <c r="W4" s="199">
        <v>499</v>
      </c>
      <c r="X4" s="188">
        <f>0.28*(U4/(SQRT(T4)))</f>
        <v>1.8935923645205033</v>
      </c>
      <c r="Y4" s="188">
        <f>T4/(V4^2)</f>
        <v>0.31824964722684423</v>
      </c>
      <c r="Z4" s="179">
        <v>1818</v>
      </c>
      <c r="AA4" s="179">
        <v>436</v>
      </c>
      <c r="AB4" s="179">
        <v>962</v>
      </c>
      <c r="AC4" s="202">
        <v>1382</v>
      </c>
      <c r="AD4" s="188">
        <v>-27.908999999999999</v>
      </c>
      <c r="AE4" s="188">
        <v>-49.319000000000003</v>
      </c>
      <c r="AF4" s="189">
        <v>-27.594000000000001</v>
      </c>
      <c r="AG4" s="189">
        <v>-51.447000000000003</v>
      </c>
      <c r="AH4" s="205" t="s">
        <v>697</v>
      </c>
      <c r="AI4" s="205" t="s">
        <v>706</v>
      </c>
      <c r="AJ4" s="228">
        <v>46</v>
      </c>
      <c r="AK4" s="195">
        <v>1703.4</v>
      </c>
      <c r="AL4" s="195">
        <v>4767.2</v>
      </c>
      <c r="AM4" s="195">
        <v>6241.9</v>
      </c>
      <c r="AN4" s="195">
        <v>1962.5</v>
      </c>
      <c r="AO4" s="195">
        <v>210.5</v>
      </c>
      <c r="AP4" s="195">
        <v>17.8</v>
      </c>
      <c r="AQ4" s="207">
        <f>AK4/$T4</f>
        <v>0.11429683358719211</v>
      </c>
      <c r="AR4" s="207">
        <f t="shared" ref="AR4:AR7" si="2">AL4/$T4</f>
        <v>0.3198754638234485</v>
      </c>
      <c r="AS4" s="207">
        <f t="shared" ref="AS4:AS7" si="3">AM4/$T4</f>
        <v>0.41882670281078688</v>
      </c>
      <c r="AT4" s="207">
        <f t="shared" ref="AT4:AT7" si="4">AN4/$T4</f>
        <v>0.13168224487194111</v>
      </c>
      <c r="AU4" s="207">
        <f t="shared" ref="AU4:AU7" si="5">AO4/$T4</f>
        <v>1.412438855823878E-2</v>
      </c>
      <c r="AV4" s="207">
        <f t="shared" ref="AV4:AV7" si="6">AP4/$T4</f>
        <v>1.194366348392638E-3</v>
      </c>
      <c r="AW4" s="240">
        <v>14903.3</v>
      </c>
      <c r="AX4" s="236">
        <v>0</v>
      </c>
      <c r="AY4" s="242">
        <f t="shared" ref="AY4:AY11" si="7">AW4/T4</f>
        <v>1</v>
      </c>
      <c r="AZ4" s="207">
        <f t="shared" ref="AZ4:AZ11" si="8">AX4/$T4</f>
        <v>0</v>
      </c>
    </row>
    <row r="5" spans="1:52" s="111" customFormat="1" x14ac:dyDescent="0.25">
      <c r="A5" s="125">
        <v>76</v>
      </c>
      <c r="B5" s="146">
        <v>47148.137375999999</v>
      </c>
      <c r="C5" s="125">
        <f>SUM(COUNT('Sub-Bacia 76'!C:C))</f>
        <v>15</v>
      </c>
      <c r="D5" s="127">
        <f t="shared" si="0"/>
        <v>3143.2091584</v>
      </c>
      <c r="E5" s="127">
        <f>'Sub-Bacia 76'!AL18</f>
        <v>1639.801184866667</v>
      </c>
      <c r="F5" s="127">
        <f>'Sub-Bacia 76'!S18</f>
        <v>131.11947013333332</v>
      </c>
      <c r="G5" s="127">
        <f>'Sub-Bacia 76'!T18</f>
        <v>139.53273233333331</v>
      </c>
      <c r="H5" s="127">
        <f>'Sub-Bacia 76'!U18</f>
        <v>140.69531933333332</v>
      </c>
      <c r="I5" s="128">
        <f>'Sub-Bacia 76'!V18</f>
        <v>186.47401533333334</v>
      </c>
      <c r="J5" s="127">
        <f>'Sub-Bacia 76'!W18</f>
        <v>139.89831659999999</v>
      </c>
      <c r="K5" s="127">
        <f>'Sub-Bacia 76'!X18</f>
        <v>121.90796813333333</v>
      </c>
      <c r="L5" s="127">
        <f>'Sub-Bacia 76'!Y18</f>
        <v>126.89323420000002</v>
      </c>
      <c r="M5" s="130">
        <f>'Sub-Bacia 76'!Z18</f>
        <v>86.872051133333329</v>
      </c>
      <c r="N5" s="127">
        <f>'Sub-Bacia 76'!AA18</f>
        <v>139.16804593333333</v>
      </c>
      <c r="O5" s="127">
        <f>'Sub-Bacia 76'!AB18</f>
        <v>168.30011346666666</v>
      </c>
      <c r="P5" s="127">
        <f>'Sub-Bacia 76'!AC18</f>
        <v>146.63094173333334</v>
      </c>
      <c r="Q5" s="127">
        <f>'Sub-Bacia 76'!AD18</f>
        <v>112.30897653333335</v>
      </c>
      <c r="S5" s="177">
        <v>72</v>
      </c>
      <c r="T5" s="179">
        <v>12639.6</v>
      </c>
      <c r="U5" s="202">
        <v>776.4</v>
      </c>
      <c r="V5" s="177" t="s">
        <v>695</v>
      </c>
      <c r="W5" s="199">
        <v>296.10000000000002</v>
      </c>
      <c r="X5" s="188">
        <f>0.28*(U5/(SQRT(T5)))</f>
        <v>1.9336456610714545</v>
      </c>
      <c r="Y5" s="177" t="s">
        <v>695</v>
      </c>
      <c r="Z5" s="179">
        <v>1392</v>
      </c>
      <c r="AA5" s="179">
        <v>336</v>
      </c>
      <c r="AB5" s="179">
        <v>767</v>
      </c>
      <c r="AC5" s="202">
        <v>1056</v>
      </c>
      <c r="AD5" s="188">
        <v>-26.713000000000001</v>
      </c>
      <c r="AE5" s="188">
        <v>-51.371000000000002</v>
      </c>
      <c r="AF5" s="188">
        <v>-27.481000000000002</v>
      </c>
      <c r="AG5" s="188">
        <v>-51.844999999999999</v>
      </c>
      <c r="AH5" s="205" t="s">
        <v>700</v>
      </c>
      <c r="AI5" s="205" t="s">
        <v>708</v>
      </c>
      <c r="AJ5" s="228">
        <v>72</v>
      </c>
      <c r="AK5" s="195">
        <v>878.8</v>
      </c>
      <c r="AL5" s="195">
        <v>3498.9</v>
      </c>
      <c r="AM5" s="195">
        <v>5348.4</v>
      </c>
      <c r="AN5" s="195">
        <v>2773</v>
      </c>
      <c r="AO5" s="195">
        <v>139</v>
      </c>
      <c r="AP5" s="195">
        <v>1.4</v>
      </c>
      <c r="AQ5" s="207">
        <f>AK5/$T5</f>
        <v>6.9527516693566244E-2</v>
      </c>
      <c r="AR5" s="207">
        <f t="shared" si="2"/>
        <v>0.2768204690021836</v>
      </c>
      <c r="AS5" s="207">
        <f t="shared" si="3"/>
        <v>0.42314630209816761</v>
      </c>
      <c r="AT5" s="207">
        <f t="shared" si="4"/>
        <v>0.21938985410930725</v>
      </c>
      <c r="AU5" s="207">
        <f t="shared" si="5"/>
        <v>1.0997183455172631E-2</v>
      </c>
      <c r="AV5" s="207">
        <f t="shared" si="6"/>
        <v>1.1076299882907686E-4</v>
      </c>
      <c r="AW5" s="239">
        <v>12639.6</v>
      </c>
      <c r="AX5" s="235">
        <v>0</v>
      </c>
      <c r="AY5" s="242">
        <f t="shared" si="7"/>
        <v>1</v>
      </c>
      <c r="AZ5" s="207">
        <f t="shared" si="8"/>
        <v>0</v>
      </c>
    </row>
    <row r="6" spans="1:52" s="111" customFormat="1" x14ac:dyDescent="0.25">
      <c r="A6" s="125">
        <v>70</v>
      </c>
      <c r="B6" s="146">
        <v>13439.781579</v>
      </c>
      <c r="C6" s="125">
        <f>SUM(COUNT('Sub-Bacia 70'!C:C))</f>
        <v>6</v>
      </c>
      <c r="D6" s="127">
        <f t="shared" si="0"/>
        <v>2239.9635965000002</v>
      </c>
      <c r="E6" s="127">
        <f>'Sub-Bacia 70'!AL9</f>
        <v>1687.2466996666665</v>
      </c>
      <c r="F6" s="127">
        <f>'Sub-Bacia 70'!S9</f>
        <v>162.83610899999999</v>
      </c>
      <c r="G6" s="127">
        <f>'Sub-Bacia 70'!T9</f>
        <v>152.46262416666667</v>
      </c>
      <c r="H6" s="130">
        <f>'Sub-Bacia 70'!U9</f>
        <v>111.63650733333334</v>
      </c>
      <c r="I6" s="127">
        <f>'Sub-Bacia 70'!V9</f>
        <v>116.45498100000002</v>
      </c>
      <c r="J6" s="127">
        <f>'Sub-Bacia 70'!W9</f>
        <v>130.15489683333334</v>
      </c>
      <c r="K6" s="127">
        <f>'Sub-Bacia 70'!X9</f>
        <v>116.81151366666666</v>
      </c>
      <c r="L6" s="127">
        <f>'Sub-Bacia 70'!Y9</f>
        <v>157.48101316666668</v>
      </c>
      <c r="M6" s="127">
        <f>'Sub-Bacia 70'!Z9</f>
        <v>123.95280433333333</v>
      </c>
      <c r="N6" s="127">
        <f>'Sub-Bacia 70'!AA9</f>
        <v>157.12553766666667</v>
      </c>
      <c r="O6" s="128">
        <f>'Sub-Bacia 70'!AB9</f>
        <v>178.37665566666666</v>
      </c>
      <c r="P6" s="127">
        <f>'Sub-Bacia 70'!AC9</f>
        <v>141.10756483333333</v>
      </c>
      <c r="Q6" s="127">
        <f>'Sub-Bacia 70'!AD9</f>
        <v>138.84649199999998</v>
      </c>
      <c r="S6" s="177">
        <v>73</v>
      </c>
      <c r="T6" s="179">
        <v>20468.099999999999</v>
      </c>
      <c r="U6" s="202">
        <v>880.1</v>
      </c>
      <c r="V6" s="177" t="s">
        <v>695</v>
      </c>
      <c r="W6" s="199">
        <v>421.5</v>
      </c>
      <c r="X6" s="188">
        <f t="shared" ref="X6:X11" si="9">0.28*(U6/(SQRT(T6)))</f>
        <v>1.7224684955341534</v>
      </c>
      <c r="Y6" s="177" t="s">
        <v>695</v>
      </c>
      <c r="Z6" s="179">
        <v>1375</v>
      </c>
      <c r="AA6" s="179">
        <v>180</v>
      </c>
      <c r="AB6" s="179">
        <v>701</v>
      </c>
      <c r="AC6" s="202">
        <v>1195</v>
      </c>
      <c r="AD6" s="188">
        <v>-26.606999999999999</v>
      </c>
      <c r="AE6" s="188">
        <v>-51.491</v>
      </c>
      <c r="AF6" s="189">
        <v>-27.202999999999999</v>
      </c>
      <c r="AG6" s="189">
        <v>-52.935000000000002</v>
      </c>
      <c r="AH6" s="205" t="s">
        <v>703</v>
      </c>
      <c r="AI6" s="205" t="s">
        <v>711</v>
      </c>
      <c r="AJ6" s="228">
        <v>121</v>
      </c>
      <c r="AK6" s="195">
        <v>1546.4</v>
      </c>
      <c r="AL6" s="195">
        <v>5255.1</v>
      </c>
      <c r="AM6" s="195">
        <v>7947.3</v>
      </c>
      <c r="AN6" s="195">
        <v>5429.3</v>
      </c>
      <c r="AO6" s="195">
        <v>288.2</v>
      </c>
      <c r="AP6" s="195">
        <v>1.7</v>
      </c>
      <c r="AQ6" s="207">
        <f>AK6/$T6</f>
        <v>7.5551712176508815E-2</v>
      </c>
      <c r="AR6" s="207">
        <f t="shared" si="2"/>
        <v>0.25674586307473585</v>
      </c>
      <c r="AS6" s="207">
        <f t="shared" si="3"/>
        <v>0.38827736819734127</v>
      </c>
      <c r="AT6" s="207">
        <f t="shared" si="4"/>
        <v>0.26525666769265349</v>
      </c>
      <c r="AU6" s="207">
        <f t="shared" si="5"/>
        <v>1.4080447134809777E-2</v>
      </c>
      <c r="AV6" s="207">
        <f t="shared" si="6"/>
        <v>8.3056072620321376E-5</v>
      </c>
      <c r="AW6" s="239">
        <v>20468.099999999999</v>
      </c>
      <c r="AX6" s="235">
        <v>0</v>
      </c>
      <c r="AY6" s="242">
        <f t="shared" si="7"/>
        <v>1</v>
      </c>
      <c r="AZ6" s="207">
        <f t="shared" si="8"/>
        <v>0</v>
      </c>
    </row>
    <row r="7" spans="1:52" s="111" customFormat="1" x14ac:dyDescent="0.25">
      <c r="A7" s="125">
        <v>72</v>
      </c>
      <c r="B7" s="146">
        <v>12639.620993</v>
      </c>
      <c r="C7" s="125">
        <f>SUM(COUNT('Sub-Bacia 72'!C:C))</f>
        <v>9</v>
      </c>
      <c r="D7" s="127">
        <f t="shared" si="0"/>
        <v>1404.4023325555556</v>
      </c>
      <c r="E7" s="127">
        <f>'Sub-Bacia 72'!AL12</f>
        <v>1803.5620035555557</v>
      </c>
      <c r="F7" s="127">
        <f>'Sub-Bacia 72'!S12</f>
        <v>160.48621933333334</v>
      </c>
      <c r="G7" s="127">
        <f>'Sub-Bacia 72'!T12</f>
        <v>159.65761144444446</v>
      </c>
      <c r="H7" s="130">
        <f>'Sub-Bacia 72'!U12</f>
        <v>116.41005088888889</v>
      </c>
      <c r="I7" s="127">
        <f>'Sub-Bacia 72'!V12</f>
        <v>134.07739444444445</v>
      </c>
      <c r="J7" s="127">
        <f>'Sub-Bacia 72'!W12</f>
        <v>148.17191544444444</v>
      </c>
      <c r="K7" s="127">
        <f>'Sub-Bacia 72'!X12</f>
        <v>133.48378055555554</v>
      </c>
      <c r="L7" s="127">
        <f>'Sub-Bacia 72'!Y12</f>
        <v>158.59968077777779</v>
      </c>
      <c r="M7" s="127">
        <f>'Sub-Bacia 72'!Z12</f>
        <v>121.47985933333332</v>
      </c>
      <c r="N7" s="127">
        <f>'Sub-Bacia 72'!AA12</f>
        <v>162.25291233333331</v>
      </c>
      <c r="O7" s="128">
        <f>'Sub-Bacia 72'!AB12</f>
        <v>206.53507000000002</v>
      </c>
      <c r="P7" s="127">
        <f>'Sub-Bacia 72'!AC12</f>
        <v>155.01717733333331</v>
      </c>
      <c r="Q7" s="127">
        <f>'Sub-Bacia 72'!AD12</f>
        <v>147.3903316666667</v>
      </c>
      <c r="S7" s="177">
        <v>74</v>
      </c>
      <c r="T7" s="179">
        <v>25959.3</v>
      </c>
      <c r="U7" s="202">
        <v>1335.9</v>
      </c>
      <c r="V7" s="177" t="s">
        <v>695</v>
      </c>
      <c r="W7" s="199">
        <v>445.4</v>
      </c>
      <c r="X7" s="188">
        <f t="shared" si="9"/>
        <v>2.3215898292976438</v>
      </c>
      <c r="Y7" s="177" t="s">
        <v>695</v>
      </c>
      <c r="Z7" s="179">
        <v>949</v>
      </c>
      <c r="AA7" s="179">
        <v>55</v>
      </c>
      <c r="AB7" s="179">
        <v>415</v>
      </c>
      <c r="AC7" s="202">
        <v>894</v>
      </c>
      <c r="AD7" s="188">
        <v>-53.14</v>
      </c>
      <c r="AE7" s="188">
        <v>-26.356999999999999</v>
      </c>
      <c r="AF7" s="189">
        <v>-27.459</v>
      </c>
      <c r="AG7" s="189">
        <v>-54.365000000000002</v>
      </c>
      <c r="AH7" s="205" t="s">
        <v>702</v>
      </c>
      <c r="AI7" s="205" t="s">
        <v>710</v>
      </c>
      <c r="AJ7" s="228">
        <v>141</v>
      </c>
      <c r="AK7" s="195">
        <v>2517.1999999999998</v>
      </c>
      <c r="AL7" s="195">
        <v>9471.9</v>
      </c>
      <c r="AM7" s="195">
        <v>9929.7999999999993</v>
      </c>
      <c r="AN7" s="195">
        <v>3933</v>
      </c>
      <c r="AO7" s="195">
        <v>107.4</v>
      </c>
      <c r="AP7" s="195">
        <v>0.1</v>
      </c>
      <c r="AQ7" s="207">
        <f t="shared" ref="AQ7:AQ11" si="10">AK7/$T7</f>
        <v>9.6967175540172493E-2</v>
      </c>
      <c r="AR7" s="207">
        <f t="shared" si="2"/>
        <v>0.364875015890259</v>
      </c>
      <c r="AS7" s="207">
        <f t="shared" si="3"/>
        <v>0.38251416640664421</v>
      </c>
      <c r="AT7" s="207">
        <f t="shared" si="4"/>
        <v>0.1515063965515249</v>
      </c>
      <c r="AU7" s="207">
        <f t="shared" si="5"/>
        <v>4.1372456113993828E-3</v>
      </c>
      <c r="AV7" s="207">
        <f t="shared" si="6"/>
        <v>3.852183995716372E-6</v>
      </c>
      <c r="AW7" s="239">
        <v>25959.3</v>
      </c>
      <c r="AX7" s="235">
        <v>0</v>
      </c>
      <c r="AY7" s="242">
        <f t="shared" si="7"/>
        <v>1</v>
      </c>
      <c r="AZ7" s="207">
        <f t="shared" si="8"/>
        <v>0</v>
      </c>
    </row>
    <row r="8" spans="1:52" s="111" customFormat="1" x14ac:dyDescent="0.25">
      <c r="A8" s="125">
        <v>75</v>
      </c>
      <c r="B8" s="146">
        <v>27394.927424000001</v>
      </c>
      <c r="C8" s="125">
        <f>SUM(COUNT('Sub-Bacia 77'!C:C))</f>
        <v>3</v>
      </c>
      <c r="D8" s="127">
        <f t="shared" si="0"/>
        <v>9131.6424746666671</v>
      </c>
      <c r="E8" s="127">
        <f>'Sub-Bacia 75'!AL18</f>
        <v>1824.5926342000002</v>
      </c>
      <c r="F8" s="127">
        <f>'Sub-Bacia 75'!S18</f>
        <v>148.1367094</v>
      </c>
      <c r="G8" s="127">
        <f>'Sub-Bacia 75'!T18</f>
        <v>143.84011053333333</v>
      </c>
      <c r="H8" s="127">
        <f>'Sub-Bacia 75'!U18</f>
        <v>135.4268898666667</v>
      </c>
      <c r="I8" s="127">
        <f>'Sub-Bacia 75'!V18</f>
        <v>184.6919924</v>
      </c>
      <c r="J8" s="127">
        <f>'Sub-Bacia 75'!W18</f>
        <v>149.22534240000002</v>
      </c>
      <c r="K8" s="127">
        <f>'Sub-Bacia 75'!X18</f>
        <v>140.00109606666669</v>
      </c>
      <c r="L8" s="127">
        <f>'Sub-Bacia 75'!Y18</f>
        <v>140.74548380000002</v>
      </c>
      <c r="M8" s="130">
        <f>'Sub-Bacia 75'!Z18</f>
        <v>115.64970246666665</v>
      </c>
      <c r="N8" s="127">
        <f>'Sub-Bacia 75'!AA18</f>
        <v>156.01926560000001</v>
      </c>
      <c r="O8" s="128">
        <f>'Sub-Bacia 75'!AB18</f>
        <v>203.8359964</v>
      </c>
      <c r="P8" s="127">
        <f>'Sub-Bacia 75'!AC18</f>
        <v>166.84158826666669</v>
      </c>
      <c r="Q8" s="127">
        <f>'Sub-Bacia 75'!AD18</f>
        <v>140.17845700000001</v>
      </c>
      <c r="S8" s="177">
        <v>75</v>
      </c>
      <c r="T8" s="179">
        <v>27394.9</v>
      </c>
      <c r="U8" s="202">
        <v>1219.4000000000001</v>
      </c>
      <c r="V8" s="177" t="s">
        <v>695</v>
      </c>
      <c r="W8" s="199">
        <v>491.4</v>
      </c>
      <c r="X8" s="188">
        <f t="shared" si="9"/>
        <v>2.062858135956231</v>
      </c>
      <c r="Y8" s="177" t="s">
        <v>695</v>
      </c>
      <c r="Z8" s="179">
        <v>605</v>
      </c>
      <c r="AA8" s="179">
        <v>12</v>
      </c>
      <c r="AB8" s="179">
        <v>230</v>
      </c>
      <c r="AC8" s="202">
        <v>593</v>
      </c>
      <c r="AD8" s="188">
        <v>-28.149000000000001</v>
      </c>
      <c r="AE8" s="188">
        <v>-53.213000000000001</v>
      </c>
      <c r="AF8" s="189">
        <v>-29.096</v>
      </c>
      <c r="AG8" s="189">
        <v>-56.51</v>
      </c>
      <c r="AH8" s="205" t="s">
        <v>701</v>
      </c>
      <c r="AI8" s="205" t="s">
        <v>709</v>
      </c>
      <c r="AJ8" s="228">
        <v>49</v>
      </c>
      <c r="AK8" s="195">
        <v>10540.5</v>
      </c>
      <c r="AL8" s="195">
        <v>13529.2</v>
      </c>
      <c r="AM8" s="195">
        <v>3268.5</v>
      </c>
      <c r="AN8" s="195">
        <v>56.7</v>
      </c>
      <c r="AO8" s="195">
        <v>0.1</v>
      </c>
      <c r="AP8" s="195">
        <v>0</v>
      </c>
      <c r="AQ8" s="207">
        <f t="shared" si="10"/>
        <v>0.38476139719436825</v>
      </c>
      <c r="AR8" s="207">
        <f t="shared" ref="AR8:AR11" si="11">AL8/$T8</f>
        <v>0.49385834589649896</v>
      </c>
      <c r="AS8" s="207">
        <f t="shared" ref="AS8:AS11" si="12">AM8/$T8</f>
        <v>0.11931052860203906</v>
      </c>
      <c r="AT8" s="207">
        <f t="shared" ref="AT8:AT11" si="13">AN8/$T8</f>
        <v>2.0697283070936559E-3</v>
      </c>
      <c r="AU8" s="207">
        <f t="shared" ref="AU8:AU11" si="14">AO8/$T8</f>
        <v>3.650314474591986E-6</v>
      </c>
      <c r="AV8" s="207">
        <f t="shared" ref="AV8:AV11" si="15">AP8/$T8</f>
        <v>0</v>
      </c>
      <c r="AW8" s="239">
        <v>8000</v>
      </c>
      <c r="AX8" s="235">
        <v>19394.900000000001</v>
      </c>
      <c r="AY8" s="242">
        <f t="shared" si="7"/>
        <v>0.29202515796735889</v>
      </c>
      <c r="AZ8" s="207">
        <f t="shared" si="8"/>
        <v>0.70797484203264116</v>
      </c>
    </row>
    <row r="9" spans="1:52" s="111" customFormat="1" x14ac:dyDescent="0.25">
      <c r="A9" s="125">
        <v>74</v>
      </c>
      <c r="B9" s="146">
        <v>25959.349507999999</v>
      </c>
      <c r="C9" s="125">
        <f>SUM(COUNT('Sub-Bacia 74'!C:C))</f>
        <v>19</v>
      </c>
      <c r="D9" s="127">
        <f t="shared" si="0"/>
        <v>1366.2815530526316</v>
      </c>
      <c r="E9" s="127">
        <f>'Sub-Bacia 74'!AL22</f>
        <v>1887.6453712105263</v>
      </c>
      <c r="F9" s="127">
        <f>'Sub-Bacia 74'!S22</f>
        <v>156.52208668421056</v>
      </c>
      <c r="G9" s="127">
        <f>'Sub-Bacia 74'!T22</f>
        <v>162.77703236842103</v>
      </c>
      <c r="H9" s="127">
        <f>'Sub-Bacia 74'!U22</f>
        <v>129.2182365789474</v>
      </c>
      <c r="I9" s="127">
        <f>'Sub-Bacia 74'!V22</f>
        <v>158.04236242105264</v>
      </c>
      <c r="J9" s="127">
        <f>'Sub-Bacia 74'!W22</f>
        <v>160.01316110526315</v>
      </c>
      <c r="K9" s="127">
        <f>'Sub-Bacia 74'!X22</f>
        <v>147.60241915789476</v>
      </c>
      <c r="L9" s="127">
        <f>'Sub-Bacia 74'!Y22</f>
        <v>142.97353257894733</v>
      </c>
      <c r="M9" s="130">
        <f>'Sub-Bacia 74'!Z22</f>
        <v>121.26876731578946</v>
      </c>
      <c r="N9" s="127">
        <f>'Sub-Bacia 74'!AA22</f>
        <v>164.01618126315788</v>
      </c>
      <c r="O9" s="128">
        <f>'Sub-Bacia 74'!AB22</f>
        <v>224.95198542105263</v>
      </c>
      <c r="P9" s="127">
        <f>'Sub-Bacia 74'!AC22</f>
        <v>161.54538963157901</v>
      </c>
      <c r="Q9" s="127">
        <f>'Sub-Bacia 74'!AD22</f>
        <v>158.71421668421053</v>
      </c>
      <c r="S9" s="177">
        <v>76</v>
      </c>
      <c r="T9" s="179">
        <v>47148.1</v>
      </c>
      <c r="U9" s="202">
        <v>1419.8</v>
      </c>
      <c r="V9" s="177">
        <v>316.39999999999998</v>
      </c>
      <c r="W9" s="199">
        <v>567.29999999999995</v>
      </c>
      <c r="X9" s="188">
        <f t="shared" si="9"/>
        <v>1.8308514367420228</v>
      </c>
      <c r="Y9" s="188">
        <f>T9/(V9^2)</f>
        <v>0.47096783344867432</v>
      </c>
      <c r="Z9" s="179">
        <v>542</v>
      </c>
      <c r="AA9" s="179">
        <v>19</v>
      </c>
      <c r="AB9" s="179">
        <v>176</v>
      </c>
      <c r="AC9" s="202">
        <v>523</v>
      </c>
      <c r="AD9" s="188">
        <v>-28.940999999999999</v>
      </c>
      <c r="AE9" s="188">
        <v>-54.100999999999999</v>
      </c>
      <c r="AF9" s="189">
        <v>-29.422999999999998</v>
      </c>
      <c r="AG9" s="189">
        <v>-56.406999999999996</v>
      </c>
      <c r="AH9" s="205" t="s">
        <v>698</v>
      </c>
      <c r="AI9" s="205" t="s">
        <v>707</v>
      </c>
      <c r="AJ9" s="228">
        <v>34</v>
      </c>
      <c r="AK9" s="195">
        <v>20863.900000000001</v>
      </c>
      <c r="AL9" s="195">
        <v>20092.099999999999</v>
      </c>
      <c r="AM9" s="195">
        <v>5327.7</v>
      </c>
      <c r="AN9" s="195">
        <v>828.2</v>
      </c>
      <c r="AO9" s="195">
        <v>36</v>
      </c>
      <c r="AP9" s="195">
        <v>0.3</v>
      </c>
      <c r="AQ9" s="207">
        <f t="shared" si="10"/>
        <v>0.44251836235182335</v>
      </c>
      <c r="AR9" s="207">
        <f t="shared" si="11"/>
        <v>0.42614866770877297</v>
      </c>
      <c r="AS9" s="207">
        <f t="shared" si="12"/>
        <v>0.11299925129538624</v>
      </c>
      <c r="AT9" s="207">
        <f t="shared" si="13"/>
        <v>1.7565925244071343E-2</v>
      </c>
      <c r="AU9" s="207">
        <f t="shared" si="14"/>
        <v>7.6355144746023706E-4</v>
      </c>
      <c r="AV9" s="207">
        <f t="shared" si="15"/>
        <v>6.362928728835308E-6</v>
      </c>
      <c r="AW9" s="239">
        <v>2534.6</v>
      </c>
      <c r="AX9" s="235">
        <v>44613.5</v>
      </c>
      <c r="AY9" s="242">
        <f t="shared" si="7"/>
        <v>5.3758263853686573E-2</v>
      </c>
      <c r="AZ9" s="207">
        <f t="shared" si="8"/>
        <v>0.94624173614631346</v>
      </c>
    </row>
    <row r="10" spans="1:52" s="111" customFormat="1" x14ac:dyDescent="0.25">
      <c r="A10" s="125">
        <v>73</v>
      </c>
      <c r="B10" s="146">
        <v>20468.089380000001</v>
      </c>
      <c r="C10" s="125">
        <f>SUM(COUNT('Sub-Bacia 73'!C:C))</f>
        <v>13</v>
      </c>
      <c r="D10" s="127">
        <f t="shared" si="0"/>
        <v>1574.4684138461539</v>
      </c>
      <c r="E10" s="127">
        <f>'Sub-Bacia 73'!AL16</f>
        <v>1964.1776546153849</v>
      </c>
      <c r="F10" s="127">
        <f>'Sub-Bacia 73'!S16</f>
        <v>177.82802069230769</v>
      </c>
      <c r="G10" s="127">
        <f>'Sub-Bacia 73'!T16</f>
        <v>178.77196161538461</v>
      </c>
      <c r="H10" s="127">
        <f>'Sub-Bacia 73'!U16</f>
        <v>130.9218996923077</v>
      </c>
      <c r="I10" s="127">
        <f>'Sub-Bacia 73'!V16</f>
        <v>153.62580253846156</v>
      </c>
      <c r="J10" s="127">
        <f>'Sub-Bacia 73'!W16</f>
        <v>162.73600476923079</v>
      </c>
      <c r="K10" s="127">
        <f>'Sub-Bacia 73'!X16</f>
        <v>150.21200723076925</v>
      </c>
      <c r="L10" s="127">
        <f>'Sub-Bacia 73'!Y16</f>
        <v>150.73179138461541</v>
      </c>
      <c r="M10" s="130">
        <f>'Sub-Bacia 73'!Z16</f>
        <v>128.12806715384613</v>
      </c>
      <c r="N10" s="127">
        <f>'Sub-Bacia 73'!AA16</f>
        <v>172.13419138461538</v>
      </c>
      <c r="O10" s="131">
        <f>'Sub-Bacia 73'!AB16</f>
        <v>228.85593946153847</v>
      </c>
      <c r="P10" s="127">
        <f>'Sub-Bacia 73'!AC16</f>
        <v>166.96431446153844</v>
      </c>
      <c r="Q10" s="127">
        <f>'Sub-Bacia 73'!AD16</f>
        <v>163.26765423076921</v>
      </c>
      <c r="S10" s="177">
        <v>77</v>
      </c>
      <c r="T10" s="179">
        <v>9455.2999999999993</v>
      </c>
      <c r="U10" s="202">
        <v>806.1</v>
      </c>
      <c r="V10" s="177" t="s">
        <v>695</v>
      </c>
      <c r="W10" s="199">
        <v>86</v>
      </c>
      <c r="X10" s="188">
        <f t="shared" si="9"/>
        <v>2.3211825451658958</v>
      </c>
      <c r="Y10" s="177" t="s">
        <v>695</v>
      </c>
      <c r="Z10" s="179">
        <v>386</v>
      </c>
      <c r="AA10" s="179">
        <v>11</v>
      </c>
      <c r="AB10" s="179">
        <v>138</v>
      </c>
      <c r="AC10" s="202">
        <v>375</v>
      </c>
      <c r="AD10" s="188">
        <v>-30.951000000000001</v>
      </c>
      <c r="AE10" s="188">
        <v>-55.664999999999999</v>
      </c>
      <c r="AF10" s="188">
        <v>-29.533999999999999</v>
      </c>
      <c r="AG10" s="188">
        <v>-56.896000000000001</v>
      </c>
      <c r="AH10" s="205" t="s">
        <v>696</v>
      </c>
      <c r="AI10" s="205" t="s">
        <v>705</v>
      </c>
      <c r="AJ10" s="228">
        <v>5</v>
      </c>
      <c r="AK10" s="195">
        <v>6554.1</v>
      </c>
      <c r="AL10" s="195">
        <v>2550.3000000000002</v>
      </c>
      <c r="AM10" s="195">
        <v>340.2</v>
      </c>
      <c r="AN10" s="195">
        <v>10.7</v>
      </c>
      <c r="AO10" s="195">
        <v>0</v>
      </c>
      <c r="AP10" s="195">
        <v>0</v>
      </c>
      <c r="AQ10" s="207">
        <f t="shared" si="10"/>
        <v>0.69316679534229486</v>
      </c>
      <c r="AR10" s="207">
        <f t="shared" si="11"/>
        <v>0.26972174336086641</v>
      </c>
      <c r="AS10" s="207">
        <f t="shared" si="12"/>
        <v>3.5979820841221324E-2</v>
      </c>
      <c r="AT10" s="207">
        <f t="shared" si="13"/>
        <v>1.1316404556174844E-3</v>
      </c>
      <c r="AU10" s="207">
        <f t="shared" si="14"/>
        <v>0</v>
      </c>
      <c r="AV10" s="207">
        <f t="shared" si="15"/>
        <v>0</v>
      </c>
      <c r="AW10" s="239">
        <v>0</v>
      </c>
      <c r="AX10" s="235">
        <v>9455.2999999999993</v>
      </c>
      <c r="AY10" s="242">
        <f t="shared" si="7"/>
        <v>0</v>
      </c>
      <c r="AZ10" s="207">
        <f t="shared" si="8"/>
        <v>1</v>
      </c>
    </row>
    <row r="11" spans="1:52" s="111" customFormat="1" x14ac:dyDescent="0.25">
      <c r="A11" s="132" t="s">
        <v>521</v>
      </c>
      <c r="B11" s="133">
        <f>AVERAGE(B3:B10)</f>
        <v>21426.063181374997</v>
      </c>
      <c r="C11" s="134">
        <f>AVERAGE(C3:C10)</f>
        <v>9.5</v>
      </c>
      <c r="D11" s="135">
        <f t="shared" si="0"/>
        <v>2255.375071723684</v>
      </c>
      <c r="E11" s="135">
        <f>AVERAGE(E3:E10)</f>
        <v>1737.4235437591419</v>
      </c>
      <c r="F11" s="135">
        <f t="shared" ref="F11:Q11" si="16">AVERAGE(F3:F10)</f>
        <v>153.25874472831478</v>
      </c>
      <c r="G11" s="135">
        <f t="shared" si="16"/>
        <v>154.99671233373959</v>
      </c>
      <c r="H11" s="135">
        <f t="shared" si="16"/>
        <v>125.66665576897634</v>
      </c>
      <c r="I11" s="135">
        <f t="shared" si="16"/>
        <v>151.58530231924485</v>
      </c>
      <c r="J11" s="135">
        <f t="shared" si="16"/>
        <v>141.88714587320064</v>
      </c>
      <c r="K11" s="135">
        <f t="shared" si="16"/>
        <v>127.6195537471941</v>
      </c>
      <c r="L11" s="135">
        <f t="shared" si="16"/>
        <v>139.06241152495926</v>
      </c>
      <c r="M11" s="136">
        <f t="shared" si="16"/>
        <v>110.02720717016278</v>
      </c>
      <c r="N11" s="135">
        <f t="shared" si="16"/>
        <v>150.76256969972167</v>
      </c>
      <c r="O11" s="137">
        <f t="shared" si="16"/>
        <v>191.64260517699057</v>
      </c>
      <c r="P11" s="135">
        <f t="shared" si="16"/>
        <v>150.94707403247298</v>
      </c>
      <c r="Q11" s="135">
        <f t="shared" si="16"/>
        <v>139.96756138416416</v>
      </c>
      <c r="S11" s="187">
        <v>79</v>
      </c>
      <c r="T11" s="220">
        <v>2966.8</v>
      </c>
      <c r="U11" s="222">
        <v>302.60000000000002</v>
      </c>
      <c r="V11" s="187" t="s">
        <v>695</v>
      </c>
      <c r="W11" s="224">
        <v>107.5</v>
      </c>
      <c r="X11" s="190">
        <f t="shared" si="9"/>
        <v>1.5555458618786246</v>
      </c>
      <c r="Y11" s="187" t="s">
        <v>695</v>
      </c>
      <c r="Z11" s="220">
        <v>401</v>
      </c>
      <c r="AA11" s="220">
        <v>112</v>
      </c>
      <c r="AB11" s="220">
        <v>196</v>
      </c>
      <c r="AC11" s="222">
        <v>289</v>
      </c>
      <c r="AD11" s="190">
        <v>-31.318000000000001</v>
      </c>
      <c r="AE11" s="190">
        <v>-53.777999999999999</v>
      </c>
      <c r="AF11" s="190">
        <v>-31.625</v>
      </c>
      <c r="AG11" s="190">
        <v>-54.313000000000002</v>
      </c>
      <c r="AH11" s="219" t="s">
        <v>704</v>
      </c>
      <c r="AI11" s="219" t="s">
        <v>712</v>
      </c>
      <c r="AJ11" s="229">
        <v>5</v>
      </c>
      <c r="AK11" s="234">
        <v>1725</v>
      </c>
      <c r="AL11" s="234">
        <v>1133.7</v>
      </c>
      <c r="AM11" s="234">
        <v>107.2</v>
      </c>
      <c r="AN11" s="234">
        <v>0.9</v>
      </c>
      <c r="AO11" s="234">
        <v>0</v>
      </c>
      <c r="AP11" s="234">
        <v>0</v>
      </c>
      <c r="AQ11" s="209">
        <f t="shared" si="10"/>
        <v>0.58143454226776325</v>
      </c>
      <c r="AR11" s="209">
        <f t="shared" si="11"/>
        <v>0.38212889308345693</v>
      </c>
      <c r="AS11" s="209">
        <f t="shared" si="12"/>
        <v>3.6133207496292299E-2</v>
      </c>
      <c r="AT11" s="209">
        <f t="shared" si="13"/>
        <v>3.0335715248752866E-4</v>
      </c>
      <c r="AU11" s="209">
        <f t="shared" si="14"/>
        <v>0</v>
      </c>
      <c r="AV11" s="209">
        <f t="shared" si="15"/>
        <v>0</v>
      </c>
      <c r="AW11" s="241">
        <v>0</v>
      </c>
      <c r="AX11" s="237">
        <v>2966.8</v>
      </c>
      <c r="AY11" s="218">
        <f t="shared" si="7"/>
        <v>0</v>
      </c>
      <c r="AZ11" s="209">
        <f t="shared" si="8"/>
        <v>1</v>
      </c>
    </row>
    <row r="12" spans="1:52" s="111" customFormat="1" x14ac:dyDescent="0.25">
      <c r="A12" s="138" t="s">
        <v>579</v>
      </c>
      <c r="B12" s="139">
        <f>SUM(B3:B10)</f>
        <v>171408.50545099998</v>
      </c>
      <c r="C12" s="140">
        <f>SUM(C3:C10)</f>
        <v>76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S12" s="184" t="s">
        <v>521</v>
      </c>
      <c r="T12" s="221">
        <f>AVERAGE(T3:T11)</f>
        <v>19375.022222222222</v>
      </c>
      <c r="U12" s="223">
        <f t="shared" ref="U12:AC12" si="17">AVERAGE(U3:U11)</f>
        <v>924.83333333333337</v>
      </c>
      <c r="V12" s="185">
        <f t="shared" si="17"/>
        <v>247.86666666666667</v>
      </c>
      <c r="W12" s="225">
        <f t="shared" si="17"/>
        <v>373.4111111111111</v>
      </c>
      <c r="X12" s="186">
        <f t="shared" si="17"/>
        <v>1.9412806424321216</v>
      </c>
      <c r="Y12" s="186">
        <f t="shared" si="17"/>
        <v>0.36388869688381015</v>
      </c>
      <c r="Z12" s="226">
        <f t="shared" si="17"/>
        <v>1025.6666666666667</v>
      </c>
      <c r="AA12" s="226">
        <f t="shared" si="17"/>
        <v>176.22222222222223</v>
      </c>
      <c r="AB12" s="226">
        <f t="shared" si="17"/>
        <v>513.22222222222217</v>
      </c>
      <c r="AC12" s="227">
        <f t="shared" si="17"/>
        <v>849.44444444444446</v>
      </c>
      <c r="AD12" s="186"/>
      <c r="AE12" s="186"/>
      <c r="AF12" s="185"/>
      <c r="AG12" s="185"/>
      <c r="AH12" s="185"/>
      <c r="AI12" s="185"/>
      <c r="AJ12" s="230">
        <f>AVERAGE(AJ3:AJ11)</f>
        <v>55.111111111111114</v>
      </c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230">
        <f>AVERAGE(AW3:AW11)</f>
        <v>10882.744444444445</v>
      </c>
      <c r="AX12" s="226">
        <f>AVERAGE(AX3:AX11)</f>
        <v>8492.2777777777774</v>
      </c>
      <c r="AY12" s="185"/>
      <c r="AZ12" s="185"/>
    </row>
    <row r="13" spans="1:52" s="111" customFormat="1" ht="15.75" x14ac:dyDescent="0.25">
      <c r="A13" s="144" t="s">
        <v>681</v>
      </c>
      <c r="B13" s="126"/>
      <c r="C13" s="145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S13" s="138" t="s">
        <v>579</v>
      </c>
      <c r="T13" s="197">
        <f>SUM(T3:T11)</f>
        <v>174375.19999999998</v>
      </c>
      <c r="U13" s="174"/>
      <c r="V13" s="174"/>
      <c r="W13" s="139"/>
      <c r="X13" s="139"/>
      <c r="Y13" s="139"/>
      <c r="Z13" s="139"/>
      <c r="AA13" s="139"/>
      <c r="AB13" s="139"/>
      <c r="AC13" s="139"/>
      <c r="AD13" s="167"/>
      <c r="AE13" s="167"/>
      <c r="AF13" s="139"/>
      <c r="AG13" s="139"/>
      <c r="AH13" s="166"/>
      <c r="AI13" s="166"/>
      <c r="AJ13" s="231">
        <f>SUM(AJ3:AJ11)</f>
        <v>496</v>
      </c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231">
        <f>SUM(AW3:AW11)</f>
        <v>97944.7</v>
      </c>
      <c r="AX13" s="238">
        <f>SUM(AX3:AX11)</f>
        <v>76430.5</v>
      </c>
      <c r="AY13" s="166"/>
      <c r="AZ13" s="166"/>
    </row>
    <row r="14" spans="1:52" ht="15.75" x14ac:dyDescent="0.25">
      <c r="A14" s="144" t="s">
        <v>639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S14" s="169" t="s">
        <v>690</v>
      </c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</row>
    <row r="15" spans="1:52" ht="15.75" x14ac:dyDescent="0.25">
      <c r="A15" s="144" t="s">
        <v>657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S15" s="169" t="s">
        <v>727</v>
      </c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</row>
    <row r="16" spans="1:52" ht="15.75" x14ac:dyDescent="0.25">
      <c r="A16" s="144" t="s">
        <v>659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S16" s="169" t="s">
        <v>687</v>
      </c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</row>
    <row r="17" spans="1:52" ht="15.75" x14ac:dyDescent="0.25">
      <c r="A17" s="105"/>
      <c r="S17" s="169" t="s">
        <v>633</v>
      </c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</row>
    <row r="18" spans="1:52" ht="15.75" x14ac:dyDescent="0.25">
      <c r="A18" s="105"/>
      <c r="S18" s="169" t="s">
        <v>634</v>
      </c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</row>
    <row r="19" spans="1:52" ht="15.75" x14ac:dyDescent="0.25">
      <c r="S19" s="170" t="s">
        <v>688</v>
      </c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2"/>
      <c r="AV19" s="171"/>
      <c r="AW19" s="171"/>
      <c r="AX19" s="171"/>
      <c r="AY19" s="171"/>
      <c r="AZ19" s="171"/>
    </row>
    <row r="20" spans="1:52" x14ac:dyDescent="0.25">
      <c r="S20" s="144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68"/>
      <c r="AX20" s="143"/>
      <c r="AY20" s="143"/>
      <c r="AZ20" s="143"/>
    </row>
    <row r="21" spans="1:52" x14ac:dyDescent="0.25">
      <c r="L21" s="143"/>
    </row>
    <row r="22" spans="1:52" x14ac:dyDescent="0.25">
      <c r="S22" s="105"/>
    </row>
    <row r="23" spans="1:52" x14ac:dyDescent="0.25">
      <c r="AK23" s="272" t="s">
        <v>637</v>
      </c>
      <c r="AL23" s="273"/>
      <c r="AM23" s="273"/>
      <c r="AN23" s="273"/>
      <c r="AO23" s="273"/>
      <c r="AP23" s="273"/>
      <c r="AQ23" s="273"/>
      <c r="AR23" s="274"/>
    </row>
    <row r="24" spans="1:52" ht="30.75" thickBot="1" x14ac:dyDescent="0.3">
      <c r="B24" s="269" t="s">
        <v>610</v>
      </c>
      <c r="C24" s="269"/>
      <c r="AK24" s="112" t="s">
        <v>499</v>
      </c>
      <c r="AL24" s="113" t="s">
        <v>621</v>
      </c>
      <c r="AM24" s="113" t="s">
        <v>622</v>
      </c>
      <c r="AN24" s="113" t="s">
        <v>623</v>
      </c>
      <c r="AO24" s="113" t="s">
        <v>624</v>
      </c>
      <c r="AP24" s="113" t="s">
        <v>625</v>
      </c>
      <c r="AQ24" s="113" t="s">
        <v>626</v>
      </c>
      <c r="AR24" s="114" t="s">
        <v>638</v>
      </c>
    </row>
    <row r="25" spans="1:52" ht="15.75" thickTop="1" x14ac:dyDescent="0.25">
      <c r="B25" s="98" t="s">
        <v>524</v>
      </c>
      <c r="C25" s="99">
        <f>MAX($F$3:$Q$10)</f>
        <v>228.85593946153847</v>
      </c>
      <c r="AK25" s="115">
        <v>77</v>
      </c>
      <c r="AL25" s="111">
        <v>682820</v>
      </c>
      <c r="AM25" s="111">
        <v>265698</v>
      </c>
      <c r="AN25" s="111">
        <v>35444</v>
      </c>
      <c r="AO25" s="111">
        <v>1114</v>
      </c>
      <c r="AP25" s="96">
        <v>0</v>
      </c>
      <c r="AQ25" s="96">
        <v>0</v>
      </c>
      <c r="AR25" s="117">
        <f>SUM(AL25:AQ25)</f>
        <v>985076</v>
      </c>
    </row>
    <row r="26" spans="1:52" x14ac:dyDescent="0.25">
      <c r="B26" s="100" t="s">
        <v>525</v>
      </c>
      <c r="C26" s="101">
        <f>MIN($F$3:$Q$10)</f>
        <v>69.202857000000009</v>
      </c>
      <c r="AK26" s="115">
        <v>71</v>
      </c>
      <c r="AL26" s="111">
        <v>173356</v>
      </c>
      <c r="AM26" s="111">
        <v>485178</v>
      </c>
      <c r="AN26" s="111">
        <v>635261</v>
      </c>
      <c r="AO26" s="111">
        <v>199731</v>
      </c>
      <c r="AP26" s="111">
        <v>21421</v>
      </c>
      <c r="AQ26" s="111">
        <v>1811</v>
      </c>
      <c r="AR26" s="117">
        <f>SUM(AL26:AQ26)</f>
        <v>1516758</v>
      </c>
    </row>
    <row r="27" spans="1:52" x14ac:dyDescent="0.25">
      <c r="B27" s="100" t="s">
        <v>521</v>
      </c>
      <c r="C27" s="101">
        <f>AVERAGE($F$3:$Q$10)</f>
        <v>144.78529531326174</v>
      </c>
      <c r="AK27" s="115">
        <v>76</v>
      </c>
      <c r="AL27" s="111">
        <v>2171253</v>
      </c>
      <c r="AM27" s="111">
        <v>2090937</v>
      </c>
      <c r="AN27" s="111">
        <v>554437</v>
      </c>
      <c r="AO27" s="111">
        <v>86190</v>
      </c>
      <c r="AP27" s="111">
        <v>3744</v>
      </c>
      <c r="AQ27" s="111">
        <v>28</v>
      </c>
      <c r="AR27" s="117">
        <f t="shared" ref="AR27:AR33" si="18">SUM(AL27:AQ27)</f>
        <v>4906589</v>
      </c>
    </row>
    <row r="28" spans="1:52" x14ac:dyDescent="0.25">
      <c r="B28" s="102" t="s">
        <v>609</v>
      </c>
      <c r="C28" s="101">
        <f>PERCENTILE($F$3:$Q$10,0.5)</f>
        <v>146.00746368750001</v>
      </c>
      <c r="AK28" s="115">
        <v>70</v>
      </c>
      <c r="AL28" s="111">
        <v>187143</v>
      </c>
      <c r="AM28" s="111">
        <v>413561</v>
      </c>
      <c r="AN28" s="111">
        <v>497347</v>
      </c>
      <c r="AO28" s="111">
        <v>252365</v>
      </c>
      <c r="AP28" s="111">
        <v>25728</v>
      </c>
      <c r="AQ28" s="111">
        <v>473</v>
      </c>
      <c r="AR28" s="117">
        <f>SUM(AL28:AQ28)</f>
        <v>1376617</v>
      </c>
    </row>
    <row r="29" spans="1:52" x14ac:dyDescent="0.25">
      <c r="B29" s="103" t="s">
        <v>522</v>
      </c>
      <c r="C29" s="104">
        <f>MEDIAN($F$3:$Q$10,0.5)</f>
        <v>145.93140775000001</v>
      </c>
      <c r="AK29" s="115">
        <v>72</v>
      </c>
      <c r="AL29" s="111">
        <v>89465</v>
      </c>
      <c r="AM29" s="111">
        <v>356185</v>
      </c>
      <c r="AN29" s="111">
        <v>544465</v>
      </c>
      <c r="AO29" s="111">
        <v>282293</v>
      </c>
      <c r="AP29" s="111">
        <v>14155</v>
      </c>
      <c r="AQ29" s="111">
        <v>147</v>
      </c>
      <c r="AR29" s="117">
        <f>SUM(AL29:AQ29)</f>
        <v>1286710</v>
      </c>
    </row>
    <row r="30" spans="1:52" x14ac:dyDescent="0.25">
      <c r="AK30" s="115">
        <v>75</v>
      </c>
      <c r="AL30" s="111">
        <v>1081732</v>
      </c>
      <c r="AM30" s="111">
        <v>1388462</v>
      </c>
      <c r="AN30" s="111">
        <v>335434</v>
      </c>
      <c r="AO30" s="111">
        <v>5817</v>
      </c>
      <c r="AP30" s="111">
        <v>7</v>
      </c>
      <c r="AQ30" s="96">
        <v>0</v>
      </c>
      <c r="AR30" s="117">
        <f t="shared" si="18"/>
        <v>2811452</v>
      </c>
    </row>
    <row r="31" spans="1:52" x14ac:dyDescent="0.25">
      <c r="AK31" s="115">
        <v>74</v>
      </c>
      <c r="AL31" s="111">
        <v>255549</v>
      </c>
      <c r="AM31" s="111">
        <v>961598</v>
      </c>
      <c r="AN31" s="111">
        <v>1008076</v>
      </c>
      <c r="AO31" s="111">
        <v>399277</v>
      </c>
      <c r="AP31" s="111">
        <v>10902</v>
      </c>
      <c r="AQ31" s="111">
        <v>9</v>
      </c>
      <c r="AR31" s="117">
        <f t="shared" si="18"/>
        <v>2635411</v>
      </c>
    </row>
    <row r="32" spans="1:52" x14ac:dyDescent="0.25">
      <c r="AK32" s="115">
        <v>73</v>
      </c>
      <c r="AL32" s="111">
        <v>156777</v>
      </c>
      <c r="AM32" s="111">
        <v>532762</v>
      </c>
      <c r="AN32" s="111">
        <v>805694</v>
      </c>
      <c r="AO32" s="111">
        <v>550420</v>
      </c>
      <c r="AP32" s="111">
        <v>29214</v>
      </c>
      <c r="AQ32" s="111">
        <v>174</v>
      </c>
      <c r="AR32" s="117">
        <f>SUM(AL32:AQ32)</f>
        <v>2075041</v>
      </c>
    </row>
    <row r="33" spans="1:46" x14ac:dyDescent="0.25">
      <c r="AK33" s="116">
        <v>79</v>
      </c>
      <c r="AL33" s="97">
        <v>181859</v>
      </c>
      <c r="AM33" s="97">
        <v>119522</v>
      </c>
      <c r="AN33" s="97">
        <v>11297</v>
      </c>
      <c r="AO33" s="97">
        <v>96</v>
      </c>
      <c r="AP33" s="97">
        <v>0</v>
      </c>
      <c r="AQ33" s="97">
        <v>0</v>
      </c>
      <c r="AR33" s="118">
        <f t="shared" si="18"/>
        <v>312774</v>
      </c>
    </row>
    <row r="38" spans="1:46" ht="15" customHeight="1" x14ac:dyDescent="0.25"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</row>
    <row r="39" spans="1:46" x14ac:dyDescent="0.25">
      <c r="A39" s="108" t="s">
        <v>628</v>
      </c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</row>
    <row r="40" spans="1:46" x14ac:dyDescent="0.25">
      <c r="A40" t="s">
        <v>629</v>
      </c>
    </row>
    <row r="41" spans="1:46" x14ac:dyDescent="0.25">
      <c r="A41" s="106" t="s">
        <v>611</v>
      </c>
    </row>
    <row r="42" spans="1:46" x14ac:dyDescent="0.25">
      <c r="A42" s="110" t="s">
        <v>627</v>
      </c>
      <c r="B42" s="110"/>
      <c r="C42" s="110"/>
    </row>
  </sheetData>
  <mergeCells count="22">
    <mergeCell ref="AK23:AR23"/>
    <mergeCell ref="A1:A2"/>
    <mergeCell ref="E1:E2"/>
    <mergeCell ref="C1:C2"/>
    <mergeCell ref="B1:B2"/>
    <mergeCell ref="D1:D2"/>
    <mergeCell ref="B24:C24"/>
    <mergeCell ref="S1:S2"/>
    <mergeCell ref="T1:T2"/>
    <mergeCell ref="X1:X2"/>
    <mergeCell ref="Y1:Y2"/>
    <mergeCell ref="F1:Q1"/>
    <mergeCell ref="AY1:AZ1"/>
    <mergeCell ref="AJ1:AJ2"/>
    <mergeCell ref="AQ1:AV1"/>
    <mergeCell ref="AK1:AP1"/>
    <mergeCell ref="U2:W2"/>
    <mergeCell ref="Z2:AC2"/>
    <mergeCell ref="AD1:AE1"/>
    <mergeCell ref="AF1:AG1"/>
    <mergeCell ref="AH1:AI1"/>
    <mergeCell ref="AW1:AX1"/>
  </mergeCells>
  <conditionalFormatting sqref="E3:E10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T3:T1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  <cfRule type="colorScale" priority="2">
      <colorScale>
        <cfvo type="min"/>
        <cfvo type="max"/>
        <color rgb="FFFCFCFF"/>
        <color rgb="FF63BE7B"/>
      </colorScale>
    </cfRule>
  </conditionalFormatting>
  <hyperlinks>
    <hyperlink ref="A41" r:id="rId1" display="http://www.relevobr.cnpm.embrapa.br/"/>
  </hyperlinks>
  <pageMargins left="0.511811024" right="0.511811024" top="0.78740157499999996" bottom="0.78740157499999996" header="0.31496062000000002" footer="0.31496062000000002"/>
  <pageSetup paperSize="9" orientation="portrait" r:id="rId2"/>
  <ignoredErrors>
    <ignoredError sqref="D11" formula="1"/>
  </ignoredErrors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6"/>
  <sheetViews>
    <sheetView tabSelected="1" zoomScale="80" zoomScaleNormal="80" workbookViewId="0">
      <selection activeCell="S23" sqref="S23"/>
    </sheetView>
  </sheetViews>
  <sheetFormatPr defaultRowHeight="15" x14ac:dyDescent="0.25"/>
  <cols>
    <col min="1" max="1" width="9.7109375" customWidth="1"/>
    <col min="2" max="2" width="14.5703125" customWidth="1"/>
    <col min="3" max="3" width="11.5703125" customWidth="1"/>
    <col min="4" max="4" width="18.7109375" customWidth="1"/>
    <col min="5" max="5" width="16.28515625" customWidth="1"/>
    <col min="6" max="6" width="6.140625" customWidth="1"/>
    <col min="7" max="17" width="6" bestFit="1" customWidth="1"/>
    <col min="18" max="18" width="8.42578125" customWidth="1"/>
    <col min="19" max="19" width="6.28515625" customWidth="1"/>
    <col min="20" max="20" width="10.7109375" customWidth="1"/>
    <col min="21" max="22" width="14.28515625" customWidth="1"/>
    <col min="23" max="23" width="13.5703125" customWidth="1"/>
    <col min="24" max="24" width="13.7109375" customWidth="1"/>
    <col min="25" max="25" width="8.7109375" customWidth="1"/>
    <col min="26" max="26" width="8.42578125" customWidth="1"/>
    <col min="27" max="27" width="6.5703125" customWidth="1"/>
    <col min="28" max="28" width="6.85546875" customWidth="1"/>
    <col min="29" max="29" width="10.140625" customWidth="1"/>
    <col min="30" max="30" width="12" customWidth="1"/>
    <col min="31" max="31" width="14.7109375" customWidth="1"/>
    <col min="32" max="32" width="12" customWidth="1"/>
    <col min="33" max="33" width="14.42578125" customWidth="1"/>
    <col min="34" max="34" width="25.42578125" customWidth="1"/>
    <col min="35" max="35" width="24.85546875" customWidth="1"/>
    <col min="36" max="36" width="11.85546875" customWidth="1"/>
    <col min="37" max="37" width="8.28515625" customWidth="1"/>
    <col min="38" max="39" width="7.85546875" customWidth="1"/>
    <col min="40" max="40" width="8" customWidth="1"/>
    <col min="41" max="41" width="7.85546875" customWidth="1"/>
    <col min="42" max="42" width="7.42578125" customWidth="1"/>
    <col min="43" max="44" width="7.85546875" customWidth="1"/>
    <col min="45" max="45" width="7.28515625" customWidth="1"/>
    <col min="46" max="47" width="7.85546875" customWidth="1"/>
    <col min="48" max="48" width="6.140625" customWidth="1"/>
    <col min="49" max="49" width="13" customWidth="1"/>
    <col min="50" max="50" width="11.140625" customWidth="1"/>
    <col min="51" max="51" width="13.28515625" customWidth="1"/>
    <col min="52" max="52" width="8.28515625" customWidth="1"/>
    <col min="53" max="53" width="13.28515625" customWidth="1"/>
  </cols>
  <sheetData>
    <row r="1" spans="1:52" s="111" customFormat="1" ht="33" customHeight="1" x14ac:dyDescent="0.25">
      <c r="A1" s="270" t="s">
        <v>620</v>
      </c>
      <c r="B1" s="270" t="s">
        <v>648</v>
      </c>
      <c r="C1" s="270" t="s">
        <v>640</v>
      </c>
      <c r="D1" s="270" t="s">
        <v>662</v>
      </c>
      <c r="E1" s="270" t="s">
        <v>607</v>
      </c>
      <c r="F1" s="271" t="s">
        <v>608</v>
      </c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S1" s="270" t="s">
        <v>620</v>
      </c>
      <c r="T1" s="270" t="s">
        <v>650</v>
      </c>
      <c r="U1" s="157" t="s">
        <v>651</v>
      </c>
      <c r="V1" s="176" t="s">
        <v>693</v>
      </c>
      <c r="W1" s="157" t="s">
        <v>645</v>
      </c>
      <c r="X1" s="270" t="s">
        <v>612</v>
      </c>
      <c r="Y1" s="270" t="s">
        <v>613</v>
      </c>
      <c r="Z1" s="157" t="s">
        <v>630</v>
      </c>
      <c r="AA1" s="157" t="s">
        <v>631</v>
      </c>
      <c r="AB1" s="157" t="s">
        <v>521</v>
      </c>
      <c r="AC1" s="157" t="s">
        <v>526</v>
      </c>
      <c r="AD1" s="268" t="s">
        <v>652</v>
      </c>
      <c r="AE1" s="268"/>
      <c r="AF1" s="268" t="s">
        <v>653</v>
      </c>
      <c r="AG1" s="268"/>
      <c r="AH1" s="263" t="s">
        <v>641</v>
      </c>
      <c r="AI1" s="263"/>
      <c r="AJ1" s="264" t="s">
        <v>632</v>
      </c>
      <c r="AK1" s="263" t="s">
        <v>642</v>
      </c>
      <c r="AL1" s="263"/>
      <c r="AM1" s="263"/>
      <c r="AN1" s="263"/>
      <c r="AO1" s="263"/>
      <c r="AP1" s="263"/>
      <c r="AQ1" s="263" t="s">
        <v>685</v>
      </c>
      <c r="AR1" s="263"/>
      <c r="AS1" s="263"/>
      <c r="AT1" s="263"/>
      <c r="AU1" s="263"/>
      <c r="AV1" s="263"/>
      <c r="AW1" s="263" t="s">
        <v>692</v>
      </c>
      <c r="AX1" s="263"/>
      <c r="AY1" s="263" t="s">
        <v>647</v>
      </c>
      <c r="AZ1" s="263"/>
    </row>
    <row r="2" spans="1:52" s="111" customFormat="1" ht="18" customHeight="1" thickBot="1" x14ac:dyDescent="0.3">
      <c r="A2" s="266"/>
      <c r="B2" s="266"/>
      <c r="C2" s="266"/>
      <c r="D2" s="266"/>
      <c r="E2" s="266"/>
      <c r="F2" s="124" t="s">
        <v>528</v>
      </c>
      <c r="G2" s="124" t="s">
        <v>529</v>
      </c>
      <c r="H2" s="124" t="s">
        <v>530</v>
      </c>
      <c r="I2" s="124" t="s">
        <v>531</v>
      </c>
      <c r="J2" s="124" t="s">
        <v>532</v>
      </c>
      <c r="K2" s="124" t="s">
        <v>533</v>
      </c>
      <c r="L2" s="124" t="s">
        <v>534</v>
      </c>
      <c r="M2" s="124" t="s">
        <v>535</v>
      </c>
      <c r="N2" s="124" t="s">
        <v>536</v>
      </c>
      <c r="O2" s="124" t="s">
        <v>537</v>
      </c>
      <c r="P2" s="124" t="s">
        <v>538</v>
      </c>
      <c r="Q2" s="124" t="s">
        <v>539</v>
      </c>
      <c r="S2" s="266"/>
      <c r="T2" s="266"/>
      <c r="U2" s="275" t="s">
        <v>726</v>
      </c>
      <c r="V2" s="275"/>
      <c r="W2" s="275"/>
      <c r="X2" s="266"/>
      <c r="Y2" s="266"/>
      <c r="Z2" s="266" t="s">
        <v>684</v>
      </c>
      <c r="AA2" s="266"/>
      <c r="AB2" s="266"/>
      <c r="AC2" s="266"/>
      <c r="AD2" s="156" t="s">
        <v>618</v>
      </c>
      <c r="AE2" s="158" t="s">
        <v>619</v>
      </c>
      <c r="AF2" s="156" t="s">
        <v>618</v>
      </c>
      <c r="AG2" s="158" t="s">
        <v>619</v>
      </c>
      <c r="AH2" s="158" t="s">
        <v>614</v>
      </c>
      <c r="AI2" s="158" t="s">
        <v>615</v>
      </c>
      <c r="AJ2" s="265"/>
      <c r="AK2" s="159" t="s">
        <v>621</v>
      </c>
      <c r="AL2" s="159" t="s">
        <v>622</v>
      </c>
      <c r="AM2" s="159" t="s">
        <v>623</v>
      </c>
      <c r="AN2" s="159" t="s">
        <v>624</v>
      </c>
      <c r="AO2" s="159" t="s">
        <v>625</v>
      </c>
      <c r="AP2" s="159" t="s">
        <v>626</v>
      </c>
      <c r="AQ2" s="159" t="s">
        <v>621</v>
      </c>
      <c r="AR2" s="159" t="s">
        <v>622</v>
      </c>
      <c r="AS2" s="159" t="s">
        <v>623</v>
      </c>
      <c r="AT2" s="159" t="s">
        <v>624</v>
      </c>
      <c r="AU2" s="159" t="s">
        <v>625</v>
      </c>
      <c r="AV2" s="159" t="s">
        <v>626</v>
      </c>
      <c r="AW2" s="158" t="s">
        <v>616</v>
      </c>
      <c r="AX2" s="158" t="s">
        <v>617</v>
      </c>
      <c r="AY2" s="158" t="s">
        <v>616</v>
      </c>
      <c r="AZ2" s="158" t="s">
        <v>617</v>
      </c>
    </row>
    <row r="3" spans="1:52" s="111" customFormat="1" ht="18" thickTop="1" x14ac:dyDescent="0.25">
      <c r="A3" s="125">
        <v>88</v>
      </c>
      <c r="B3" s="146">
        <v>27378.013831</v>
      </c>
      <c r="C3" s="142">
        <f>SUM(COUNT('Sub-Bacia 88'!C:C))</f>
        <v>14</v>
      </c>
      <c r="D3" s="127">
        <f>B3/C3</f>
        <v>1955.5724164999999</v>
      </c>
      <c r="E3" s="127">
        <f>'Sub-Bacia 88'!AL17</f>
        <v>1482.2273894285713</v>
      </c>
      <c r="F3" s="141">
        <f>'Sub-Bacia 88'!S17</f>
        <v>114.26112207142857</v>
      </c>
      <c r="G3" s="141">
        <f>'Sub-Bacia 88'!T17</f>
        <v>141.15726514285711</v>
      </c>
      <c r="H3" s="141">
        <f>'Sub-Bacia 88'!U17</f>
        <v>112.99001007142856</v>
      </c>
      <c r="I3" s="141">
        <f>'Sub-Bacia 88'!V17</f>
        <v>143.26407757142857</v>
      </c>
      <c r="J3" s="141">
        <f>'Sub-Bacia 88'!W17</f>
        <v>123.23434057142856</v>
      </c>
      <c r="K3" s="141">
        <f>'Sub-Bacia 88'!X17</f>
        <v>121.09712885714285</v>
      </c>
      <c r="L3" s="147">
        <f>'Sub-Bacia 88'!Y17</f>
        <v>143.39998</v>
      </c>
      <c r="M3" s="141">
        <f>'Sub-Bacia 88'!Z17</f>
        <v>109.51795107142857</v>
      </c>
      <c r="N3" s="141">
        <f>'Sub-Bacia 88'!AA17</f>
        <v>134.87924221428574</v>
      </c>
      <c r="O3" s="141">
        <f>'Sub-Bacia 88'!AB17</f>
        <v>123.6099067857143</v>
      </c>
      <c r="P3" s="141">
        <f>'Sub-Bacia 88'!AC17</f>
        <v>112.23715835714286</v>
      </c>
      <c r="Q3" s="148">
        <f>'Sub-Bacia 88'!AD17</f>
        <v>102.57920671428572</v>
      </c>
      <c r="R3" s="193"/>
      <c r="S3" s="177">
        <v>80</v>
      </c>
      <c r="T3" s="195">
        <v>5496.2</v>
      </c>
      <c r="U3" s="195">
        <v>1209.9000000000001</v>
      </c>
      <c r="V3" s="177" t="s">
        <v>695</v>
      </c>
      <c r="W3" s="198">
        <v>57.5</v>
      </c>
      <c r="X3" s="188">
        <f>0.28*(U3/(SQRT(T3)))</f>
        <v>4.5695795709199434</v>
      </c>
      <c r="Y3" s="177" t="s">
        <v>695</v>
      </c>
      <c r="Z3" s="182">
        <v>1632</v>
      </c>
      <c r="AA3" s="181">
        <v>0</v>
      </c>
      <c r="AB3" s="182">
        <v>328</v>
      </c>
      <c r="AC3" s="201">
        <v>1632</v>
      </c>
      <c r="AD3" s="191">
        <v>-23.221</v>
      </c>
      <c r="AE3" s="191">
        <v>-44.887</v>
      </c>
      <c r="AF3" s="178" t="s">
        <v>643</v>
      </c>
      <c r="AG3" s="178" t="s">
        <v>643</v>
      </c>
      <c r="AH3" s="205" t="s">
        <v>720</v>
      </c>
      <c r="AI3" s="205" t="s">
        <v>725</v>
      </c>
      <c r="AJ3" s="232">
        <v>49</v>
      </c>
      <c r="AK3" s="194">
        <v>1591.8</v>
      </c>
      <c r="AL3" s="194">
        <v>535.6</v>
      </c>
      <c r="AM3" s="194">
        <v>932.3</v>
      </c>
      <c r="AN3" s="194">
        <v>1728.9</v>
      </c>
      <c r="AO3" s="194">
        <v>650.5</v>
      </c>
      <c r="AP3" s="194">
        <v>57</v>
      </c>
      <c r="AQ3" s="207">
        <f>AK3/$T3</f>
        <v>0.28961828172191695</v>
      </c>
      <c r="AR3" s="207">
        <f t="shared" ref="AR3:AV11" si="0">AL3/$T3</f>
        <v>9.7449146683162916E-2</v>
      </c>
      <c r="AS3" s="207">
        <f t="shared" si="0"/>
        <v>0.16962628725301118</v>
      </c>
      <c r="AT3" s="207">
        <f t="shared" si="0"/>
        <v>0.31456278883592304</v>
      </c>
      <c r="AU3" s="207">
        <f t="shared" si="0"/>
        <v>0.11835449947236273</v>
      </c>
      <c r="AV3" s="207">
        <f t="shared" si="0"/>
        <v>1.0370801644772753E-2</v>
      </c>
      <c r="AW3" s="210">
        <v>5496.2</v>
      </c>
      <c r="AX3" s="211">
        <v>0</v>
      </c>
      <c r="AY3" s="214">
        <f>AW3/$T3</f>
        <v>1</v>
      </c>
      <c r="AZ3" s="215">
        <f>AX3/$T3</f>
        <v>0</v>
      </c>
    </row>
    <row r="4" spans="1:52" s="111" customFormat="1" x14ac:dyDescent="0.25">
      <c r="A4" s="125">
        <v>87</v>
      </c>
      <c r="B4" s="146">
        <v>58488.618167000001</v>
      </c>
      <c r="C4" s="142">
        <f>SUM(COUNT('Sub-Bacia 87'!C:C))</f>
        <v>27</v>
      </c>
      <c r="D4" s="127">
        <f t="shared" ref="D4:D11" si="1">B4/C4</f>
        <v>2166.2451172962965</v>
      </c>
      <c r="E4" s="127">
        <f>'Sub-Bacia 87'!AL30</f>
        <v>1530.3632695185183</v>
      </c>
      <c r="F4" s="141">
        <f>'Sub-Bacia 87'!S30</f>
        <v>123.82923107407407</v>
      </c>
      <c r="G4" s="141">
        <f>'Sub-Bacia 87'!T30</f>
        <v>131.83876696296298</v>
      </c>
      <c r="H4" s="148">
        <f>'Sub-Bacia 87'!U30</f>
        <v>110.7839785185185</v>
      </c>
      <c r="I4" s="141">
        <f>'Sub-Bacia 87'!V30</f>
        <v>128.64717144444444</v>
      </c>
      <c r="J4" s="141">
        <f>'Sub-Bacia 87'!W30</f>
        <v>114.50868499999999</v>
      </c>
      <c r="K4" s="141">
        <f>'Sub-Bacia 87'!X30</f>
        <v>133.40865200000002</v>
      </c>
      <c r="L4" s="147">
        <f>'Sub-Bacia 87'!Y30</f>
        <v>149.17217896296293</v>
      </c>
      <c r="M4" s="141">
        <f>'Sub-Bacia 87'!Z30</f>
        <v>116.61847166666664</v>
      </c>
      <c r="N4" s="141">
        <f>'Sub-Bacia 87'!AA30</f>
        <v>138.93259785185182</v>
      </c>
      <c r="O4" s="141">
        <f>'Sub-Bacia 87'!AB30</f>
        <v>140.78334537037037</v>
      </c>
      <c r="P4" s="141">
        <f>'Sub-Bacia 87'!AC30</f>
        <v>120.34818174074074</v>
      </c>
      <c r="Q4" s="141">
        <f>'Sub-Bacia 87'!AD30</f>
        <v>121.4920089259259</v>
      </c>
      <c r="R4" s="193"/>
      <c r="S4" s="177">
        <v>81</v>
      </c>
      <c r="T4" s="195">
        <v>24376.7</v>
      </c>
      <c r="U4" s="195">
        <v>1362.5</v>
      </c>
      <c r="V4" s="177">
        <v>247.8</v>
      </c>
      <c r="W4" s="198">
        <v>447.9</v>
      </c>
      <c r="X4" s="188">
        <f>0.28*(U4/(SQRT(T4)))</f>
        <v>2.4434704203519857</v>
      </c>
      <c r="Y4" s="188">
        <f>T4/(V4^2)</f>
        <v>0.39698336482922192</v>
      </c>
      <c r="Z4" s="182">
        <v>1779</v>
      </c>
      <c r="AA4" s="181">
        <v>0</v>
      </c>
      <c r="AB4" s="182">
        <v>535</v>
      </c>
      <c r="AC4" s="201">
        <v>1779</v>
      </c>
      <c r="AD4" s="191">
        <v>-25.247</v>
      </c>
      <c r="AE4" s="191">
        <v>-48.835000000000001</v>
      </c>
      <c r="AF4" s="183">
        <v>-24.646000000000001</v>
      </c>
      <c r="AG4" s="183">
        <v>-47.363</v>
      </c>
      <c r="AH4" s="206" t="s">
        <v>715</v>
      </c>
      <c r="AI4" s="206" t="s">
        <v>723</v>
      </c>
      <c r="AJ4" s="232">
        <v>60</v>
      </c>
      <c r="AK4" s="208">
        <v>2011.7</v>
      </c>
      <c r="AL4" s="208">
        <v>3250</v>
      </c>
      <c r="AM4" s="208">
        <v>8897.5</v>
      </c>
      <c r="AN4" s="208">
        <v>9005.7000000000007</v>
      </c>
      <c r="AO4" s="208">
        <v>1177.0999999999999</v>
      </c>
      <c r="AP4" s="208">
        <v>34.700000000000003</v>
      </c>
      <c r="AQ4" s="207">
        <f>AK4/$T4</f>
        <v>8.2525526424823706E-2</v>
      </c>
      <c r="AR4" s="207">
        <f t="shared" si="0"/>
        <v>0.13332403483654473</v>
      </c>
      <c r="AS4" s="207">
        <f t="shared" si="0"/>
        <v>0.36500018460250977</v>
      </c>
      <c r="AT4" s="207">
        <f t="shared" si="0"/>
        <v>0.36943884939306798</v>
      </c>
      <c r="AU4" s="207">
        <f t="shared" si="0"/>
        <v>4.8287914278799013E-2</v>
      </c>
      <c r="AV4" s="207">
        <f t="shared" si="0"/>
        <v>1.4234904642548007E-3</v>
      </c>
      <c r="AW4" s="211">
        <v>24376.7</v>
      </c>
      <c r="AX4" s="211">
        <v>0</v>
      </c>
      <c r="AY4" s="216">
        <f t="shared" ref="AY4:AY11" si="2">AW4/T4</f>
        <v>1</v>
      </c>
      <c r="AZ4" s="217">
        <f t="shared" ref="AZ4:AZ11" si="3">AX4/$T4</f>
        <v>0</v>
      </c>
    </row>
    <row r="5" spans="1:52" s="111" customFormat="1" x14ac:dyDescent="0.25">
      <c r="A5" s="125">
        <v>81</v>
      </c>
      <c r="B5" s="146">
        <v>24376.653993</v>
      </c>
      <c r="C5" s="142">
        <f>SUM(COUNT('Sub-Bacia 81'!C:C))</f>
        <v>36</v>
      </c>
      <c r="D5" s="127">
        <f t="shared" si="1"/>
        <v>677.12927758333331</v>
      </c>
      <c r="E5" s="127">
        <f>'Sub-Bacia 81'!AL39</f>
        <v>1575.1240456388891</v>
      </c>
      <c r="F5" s="147">
        <f>'Sub-Bacia 81'!S39</f>
        <v>234.71927713888888</v>
      </c>
      <c r="G5" s="141">
        <f>'Sub-Bacia 81'!T39</f>
        <v>206.04811811111108</v>
      </c>
      <c r="H5" s="141">
        <f>'Sub-Bacia 81'!U39</f>
        <v>176.20196666666669</v>
      </c>
      <c r="I5" s="141">
        <f>'Sub-Bacia 81'!V39</f>
        <v>96.467590861111105</v>
      </c>
      <c r="J5" s="141">
        <f>'Sub-Bacia 81'!W39</f>
        <v>100.66701347222222</v>
      </c>
      <c r="K5" s="141">
        <f>'Sub-Bacia 81'!X39</f>
        <v>83.81918305555557</v>
      </c>
      <c r="L5" s="141">
        <f>'Sub-Bacia 81'!Y39</f>
        <v>78.057453694444433</v>
      </c>
      <c r="M5" s="148">
        <f>'Sub-Bacia 81'!Z39</f>
        <v>57.820606361111103</v>
      </c>
      <c r="N5" s="141">
        <f>'Sub-Bacia 81'!AA39</f>
        <v>119.81839386111112</v>
      </c>
      <c r="O5" s="141">
        <f>'Sub-Bacia 81'!AB39</f>
        <v>126.33266136111115</v>
      </c>
      <c r="P5" s="141">
        <f>'Sub-Bacia 81'!AC39</f>
        <v>123.46804027777779</v>
      </c>
      <c r="Q5" s="141">
        <f>'Sub-Bacia 81'!AD39</f>
        <v>171.70374077777774</v>
      </c>
      <c r="R5" s="193"/>
      <c r="S5" s="177">
        <v>82</v>
      </c>
      <c r="T5" s="195">
        <v>13519.8</v>
      </c>
      <c r="U5" s="195">
        <v>1109.5999999999999</v>
      </c>
      <c r="V5" s="177" t="s">
        <v>695</v>
      </c>
      <c r="W5" s="199">
        <v>124</v>
      </c>
      <c r="X5" s="188">
        <f t="shared" ref="X5:X11" si="4">0.28*(U5/(SQRT(T5)))</f>
        <v>2.6720177934931337</v>
      </c>
      <c r="Y5" s="177" t="s">
        <v>695</v>
      </c>
      <c r="Z5" s="179">
        <v>1831</v>
      </c>
      <c r="AA5" s="177">
        <v>0</v>
      </c>
      <c r="AB5" s="179">
        <v>250</v>
      </c>
      <c r="AC5" s="202">
        <v>1831</v>
      </c>
      <c r="AD5" s="188">
        <v>-25.241</v>
      </c>
      <c r="AE5" s="188">
        <v>-48.829000000000001</v>
      </c>
      <c r="AF5" s="180">
        <v>-25.178999999999998</v>
      </c>
      <c r="AG5" s="180">
        <v>-47.948</v>
      </c>
      <c r="AH5" s="205" t="s">
        <v>715</v>
      </c>
      <c r="AI5" s="205" t="s">
        <v>724</v>
      </c>
      <c r="AJ5" s="228">
        <v>42</v>
      </c>
      <c r="AK5" s="194">
        <v>4101.3</v>
      </c>
      <c r="AL5" s="194">
        <v>2126.1999999999998</v>
      </c>
      <c r="AM5" s="194">
        <v>3070.7</v>
      </c>
      <c r="AN5" s="194">
        <v>3404.2</v>
      </c>
      <c r="AO5" s="194">
        <v>728.6</v>
      </c>
      <c r="AP5" s="194">
        <v>88.7</v>
      </c>
      <c r="AQ5" s="207">
        <f>AK5/$T5</f>
        <v>0.30335507921714822</v>
      </c>
      <c r="AR5" s="207">
        <f t="shared" si="0"/>
        <v>0.15726564002426072</v>
      </c>
      <c r="AS5" s="207">
        <f t="shared" si="0"/>
        <v>0.22712614091924438</v>
      </c>
      <c r="AT5" s="207">
        <f t="shared" si="0"/>
        <v>0.25179366558676902</v>
      </c>
      <c r="AU5" s="207">
        <f t="shared" si="0"/>
        <v>5.389132975339872E-2</v>
      </c>
      <c r="AV5" s="207">
        <f t="shared" si="0"/>
        <v>6.5607479400582851E-3</v>
      </c>
      <c r="AW5" s="210">
        <v>13519.8</v>
      </c>
      <c r="AX5" s="210">
        <v>0</v>
      </c>
      <c r="AY5" s="216">
        <f t="shared" si="2"/>
        <v>1</v>
      </c>
      <c r="AZ5" s="217">
        <f t="shared" si="3"/>
        <v>0</v>
      </c>
    </row>
    <row r="6" spans="1:52" s="111" customFormat="1" ht="17.25" x14ac:dyDescent="0.25">
      <c r="A6" s="125">
        <v>83</v>
      </c>
      <c r="B6" s="146">
        <v>15111.120972000001</v>
      </c>
      <c r="C6" s="142">
        <f>SUM(COUNT('Sub-Bacia 83'!C:C))</f>
        <v>25</v>
      </c>
      <c r="D6" s="127">
        <f t="shared" si="1"/>
        <v>604.44483888000002</v>
      </c>
      <c r="E6" s="127">
        <f>'Sub-Bacia 83'!AL28</f>
        <v>1586.04724016</v>
      </c>
      <c r="F6" s="147">
        <f>'Sub-Bacia 83'!S28</f>
        <v>189.15649524</v>
      </c>
      <c r="G6" s="141">
        <f>'Sub-Bacia 83'!T28</f>
        <v>168.10684679999997</v>
      </c>
      <c r="H6" s="141">
        <f>'Sub-Bacia 83'!U28</f>
        <v>125.02486560000001</v>
      </c>
      <c r="I6" s="148">
        <f>'Sub-Bacia 83'!V28</f>
        <v>93.321392439999997</v>
      </c>
      <c r="J6" s="141">
        <f>'Sub-Bacia 83'!W28</f>
        <v>109.47824243999999</v>
      </c>
      <c r="K6" s="141">
        <f>'Sub-Bacia 83'!X28</f>
        <v>94.826963200000009</v>
      </c>
      <c r="L6" s="141">
        <f>'Sub-Bacia 83'!Y28</f>
        <v>123.48739424</v>
      </c>
      <c r="M6" s="141">
        <f>'Sub-Bacia 83'!Z28</f>
        <v>100.60626712000003</v>
      </c>
      <c r="N6" s="141">
        <f>'Sub-Bacia 83'!AA28</f>
        <v>139.13821040000002</v>
      </c>
      <c r="O6" s="141">
        <f>'Sub-Bacia 83'!AB28</f>
        <v>161.50090091999996</v>
      </c>
      <c r="P6" s="141">
        <f>'Sub-Bacia 83'!AC28</f>
        <v>129.77159576</v>
      </c>
      <c r="Q6" s="141">
        <f>'Sub-Bacia 83'!AD28</f>
        <v>151.62806600000005</v>
      </c>
      <c r="R6" s="193"/>
      <c r="S6" s="177">
        <v>83</v>
      </c>
      <c r="T6" s="195">
        <v>15111.1</v>
      </c>
      <c r="U6" s="195">
        <v>796.2</v>
      </c>
      <c r="V6" s="177">
        <v>171.5</v>
      </c>
      <c r="W6" s="199">
        <v>305.39999999999998</v>
      </c>
      <c r="X6" s="188">
        <f t="shared" si="4"/>
        <v>1.8135609871602332</v>
      </c>
      <c r="Y6" s="188">
        <f>T6/(V6^2)</f>
        <v>0.51376892281277364</v>
      </c>
      <c r="Z6" s="179">
        <v>1690</v>
      </c>
      <c r="AA6" s="177">
        <v>1</v>
      </c>
      <c r="AB6" s="179">
        <v>530</v>
      </c>
      <c r="AC6" s="202">
        <v>1689</v>
      </c>
      <c r="AD6" s="188">
        <v>-27.869</v>
      </c>
      <c r="AE6" s="188">
        <v>-49.286000000000001</v>
      </c>
      <c r="AF6" s="178" t="s">
        <v>643</v>
      </c>
      <c r="AG6" s="178" t="s">
        <v>643</v>
      </c>
      <c r="AH6" s="205" t="s">
        <v>716</v>
      </c>
      <c r="AI6" s="178" t="s">
        <v>643</v>
      </c>
      <c r="AJ6" s="228">
        <v>71</v>
      </c>
      <c r="AK6" s="194">
        <v>994.7</v>
      </c>
      <c r="AL6" s="194">
        <v>2453.4</v>
      </c>
      <c r="AM6" s="194">
        <v>6056.5</v>
      </c>
      <c r="AN6" s="194">
        <v>4886.6000000000004</v>
      </c>
      <c r="AO6" s="194">
        <v>685</v>
      </c>
      <c r="AP6" s="194">
        <v>35</v>
      </c>
      <c r="AQ6" s="207">
        <f>AK6/$T6</f>
        <v>6.5825783695429185E-2</v>
      </c>
      <c r="AR6" s="207">
        <f t="shared" si="0"/>
        <v>0.16235747232167083</v>
      </c>
      <c r="AS6" s="207">
        <f t="shared" si="0"/>
        <v>0.40079808882212414</v>
      </c>
      <c r="AT6" s="207">
        <f t="shared" si="0"/>
        <v>0.32337817895454335</v>
      </c>
      <c r="AU6" s="207">
        <f t="shared" si="0"/>
        <v>4.5330915684496827E-2</v>
      </c>
      <c r="AV6" s="207">
        <f t="shared" si="0"/>
        <v>2.3161781736604219E-3</v>
      </c>
      <c r="AW6" s="210">
        <v>15111.1</v>
      </c>
      <c r="AX6" s="210">
        <v>0</v>
      </c>
      <c r="AY6" s="216">
        <f t="shared" si="2"/>
        <v>1</v>
      </c>
      <c r="AZ6" s="217">
        <f t="shared" si="3"/>
        <v>0</v>
      </c>
    </row>
    <row r="7" spans="1:52" s="111" customFormat="1" ht="17.25" x14ac:dyDescent="0.25">
      <c r="A7" s="125">
        <v>84</v>
      </c>
      <c r="B7" s="146">
        <v>17149.526396000001</v>
      </c>
      <c r="C7" s="142">
        <f>SUM(COUNT('Sub-Bacia 84'!C:C))</f>
        <v>21</v>
      </c>
      <c r="D7" s="127">
        <f t="shared" si="1"/>
        <v>816.64411409523814</v>
      </c>
      <c r="E7" s="127">
        <f>'Sub-Bacia 84'!AL24</f>
        <v>1640.2816888571429</v>
      </c>
      <c r="F7" s="147">
        <f>'Sub-Bacia 84'!S24</f>
        <v>198.85562028571425</v>
      </c>
      <c r="G7" s="141">
        <f>'Sub-Bacia 84'!T24</f>
        <v>197.90933457142859</v>
      </c>
      <c r="H7" s="141">
        <f>'Sub-Bacia 84'!U24</f>
        <v>146.98823195238097</v>
      </c>
      <c r="I7" s="141">
        <f>'Sub-Bacia 84'!V24</f>
        <v>101.0836039047619</v>
      </c>
      <c r="J7" s="141">
        <f>'Sub-Bacia 84'!W24</f>
        <v>103.99012138095237</v>
      </c>
      <c r="K7" s="148">
        <f>'Sub-Bacia 84'!X24</f>
        <v>87.404795476190486</v>
      </c>
      <c r="L7" s="141">
        <f>'Sub-Bacia 84'!Y24</f>
        <v>115.1187540952381</v>
      </c>
      <c r="M7" s="141">
        <f>'Sub-Bacia 84'!Z24</f>
        <v>108.57846638095238</v>
      </c>
      <c r="N7" s="141">
        <f>'Sub-Bacia 84'!AA24</f>
        <v>136.56594257142856</v>
      </c>
      <c r="O7" s="141">
        <f>'Sub-Bacia 84'!AB24</f>
        <v>147.39411471428571</v>
      </c>
      <c r="P7" s="141">
        <f>'Sub-Bacia 84'!AC24</f>
        <v>136.80319661904761</v>
      </c>
      <c r="Q7" s="141">
        <f>'Sub-Bacia 84'!AD24</f>
        <v>159.58950690476189</v>
      </c>
      <c r="R7" s="193"/>
      <c r="S7" s="177">
        <v>84</v>
      </c>
      <c r="T7" s="195">
        <v>17149.5</v>
      </c>
      <c r="U7" s="195">
        <v>1171.4000000000001</v>
      </c>
      <c r="V7" s="177" t="s">
        <v>695</v>
      </c>
      <c r="W7" s="199">
        <v>158.9</v>
      </c>
      <c r="X7" s="188">
        <f t="shared" si="4"/>
        <v>2.5045950606079033</v>
      </c>
      <c r="Y7" s="177" t="s">
        <v>695</v>
      </c>
      <c r="Z7" s="179">
        <v>1815</v>
      </c>
      <c r="AA7" s="177">
        <v>0</v>
      </c>
      <c r="AB7" s="179">
        <v>308</v>
      </c>
      <c r="AC7" s="202">
        <v>1815</v>
      </c>
      <c r="AD7" s="188">
        <v>-28.126000000000001</v>
      </c>
      <c r="AE7" s="188">
        <v>-49.475000000000001</v>
      </c>
      <c r="AF7" s="178" t="s">
        <v>643</v>
      </c>
      <c r="AG7" s="178" t="s">
        <v>643</v>
      </c>
      <c r="AH7" s="205" t="s">
        <v>717</v>
      </c>
      <c r="AI7" s="178" t="s">
        <v>643</v>
      </c>
      <c r="AJ7" s="228">
        <v>90</v>
      </c>
      <c r="AK7" s="194">
        <v>4557.6000000000004</v>
      </c>
      <c r="AL7" s="194">
        <v>2181.3000000000002</v>
      </c>
      <c r="AM7" s="194">
        <v>4356.3</v>
      </c>
      <c r="AN7" s="194">
        <v>4957.1000000000004</v>
      </c>
      <c r="AO7" s="194">
        <v>905.1</v>
      </c>
      <c r="AP7" s="194">
        <v>192.2</v>
      </c>
      <c r="AQ7" s="207">
        <f t="shared" ref="AQ7:AQ11" si="5">AK7/$T7</f>
        <v>0.26575701915507743</v>
      </c>
      <c r="AR7" s="207">
        <f t="shared" si="0"/>
        <v>0.12719321263010586</v>
      </c>
      <c r="AS7" s="207">
        <f t="shared" si="0"/>
        <v>0.25401906761130061</v>
      </c>
      <c r="AT7" s="207">
        <f t="shared" si="0"/>
        <v>0.28905215895507158</v>
      </c>
      <c r="AU7" s="207">
        <f t="shared" si="0"/>
        <v>5.2777048893553752E-2</v>
      </c>
      <c r="AV7" s="207">
        <f t="shared" si="0"/>
        <v>1.1207323828683051E-2</v>
      </c>
      <c r="AW7" s="210">
        <v>15981.7</v>
      </c>
      <c r="AX7" s="210">
        <v>41.4</v>
      </c>
      <c r="AY7" s="216">
        <f t="shared" si="2"/>
        <v>0.93190472025423488</v>
      </c>
      <c r="AZ7" s="217">
        <f t="shared" si="3"/>
        <v>2.4140645499868799E-3</v>
      </c>
    </row>
    <row r="8" spans="1:52" s="111" customFormat="1" ht="17.25" x14ac:dyDescent="0.25">
      <c r="A8" s="125">
        <v>86</v>
      </c>
      <c r="B8" s="146">
        <v>26458.922725</v>
      </c>
      <c r="C8" s="142">
        <f>SUM(COUNT('Sub-Bacia 86'!C:C))</f>
        <v>15</v>
      </c>
      <c r="D8" s="127">
        <f t="shared" si="1"/>
        <v>1763.9281816666667</v>
      </c>
      <c r="E8" s="127">
        <f>'Sub-Bacia 86'!AL18</f>
        <v>1702.6507520666667</v>
      </c>
      <c r="F8" s="141">
        <f>'Sub-Bacia 86'!S18</f>
        <v>148.89488840000004</v>
      </c>
      <c r="G8" s="141">
        <f>'Sub-Bacia 86'!T18</f>
        <v>143.05333313333333</v>
      </c>
      <c r="H8" s="141">
        <f>'Sub-Bacia 86'!U18</f>
        <v>108.57485093333334</v>
      </c>
      <c r="I8" s="141">
        <f>'Sub-Bacia 86'!V18</f>
        <v>132.65281973333333</v>
      </c>
      <c r="J8" s="148">
        <f>'Sub-Bacia 86'!W18</f>
        <v>120.72564759999999</v>
      </c>
      <c r="K8" s="141">
        <f>'Sub-Bacia 86'!X18</f>
        <v>137.12320660000003</v>
      </c>
      <c r="L8" s="141">
        <f>'Sub-Bacia 86'!Y18</f>
        <v>167.83846006666667</v>
      </c>
      <c r="M8" s="141">
        <f>'Sub-Bacia 86'!Z18</f>
        <v>131.6612748</v>
      </c>
      <c r="N8" s="141">
        <f>'Sub-Bacia 86'!AA18</f>
        <v>157.73397966666664</v>
      </c>
      <c r="O8" s="147">
        <f>'Sub-Bacia 86'!AB18</f>
        <v>174.00845226666667</v>
      </c>
      <c r="P8" s="141">
        <f>'Sub-Bacia 86'!AC18</f>
        <v>142.03263580000001</v>
      </c>
      <c r="Q8" s="141">
        <f>'Sub-Bacia 86'!AD18</f>
        <v>138.35120306666664</v>
      </c>
      <c r="R8" s="193"/>
      <c r="S8" s="177">
        <v>85</v>
      </c>
      <c r="T8" s="195">
        <v>42188.3</v>
      </c>
      <c r="U8" s="195">
        <v>1526.8</v>
      </c>
      <c r="V8" s="177">
        <v>281.5</v>
      </c>
      <c r="W8" s="199">
        <v>598.29999999999995</v>
      </c>
      <c r="X8" s="188">
        <f t="shared" si="4"/>
        <v>2.0813454589545821</v>
      </c>
      <c r="Y8" s="188">
        <f t="shared" ref="Y8:Y9" si="6">T8/(V8^2)</f>
        <v>0.5323965435105642</v>
      </c>
      <c r="Z8" s="179">
        <v>772</v>
      </c>
      <c r="AA8" s="177">
        <v>1</v>
      </c>
      <c r="AB8" s="179">
        <v>251</v>
      </c>
      <c r="AC8" s="202">
        <v>771</v>
      </c>
      <c r="AD8" s="188">
        <v>-28.724</v>
      </c>
      <c r="AE8" s="188">
        <v>-52.384</v>
      </c>
      <c r="AF8" s="180">
        <v>-29.945</v>
      </c>
      <c r="AG8" s="192">
        <v>-51.74</v>
      </c>
      <c r="AH8" s="205" t="s">
        <v>719</v>
      </c>
      <c r="AI8" s="178" t="s">
        <v>643</v>
      </c>
      <c r="AJ8" s="228">
        <v>88</v>
      </c>
      <c r="AK8" s="194">
        <v>12160.7</v>
      </c>
      <c r="AL8" s="194">
        <v>17688.5</v>
      </c>
      <c r="AM8" s="194">
        <v>9509.4</v>
      </c>
      <c r="AN8" s="194">
        <v>2350.6</v>
      </c>
      <c r="AO8" s="194">
        <v>454.7</v>
      </c>
      <c r="AP8" s="194">
        <v>24.3</v>
      </c>
      <c r="AQ8" s="207">
        <f t="shared" si="5"/>
        <v>0.2882481635903793</v>
      </c>
      <c r="AR8" s="207">
        <f t="shared" si="0"/>
        <v>0.41927501226643404</v>
      </c>
      <c r="AS8" s="207">
        <f t="shared" si="0"/>
        <v>0.22540372567749825</v>
      </c>
      <c r="AT8" s="207">
        <f t="shared" si="0"/>
        <v>5.5716869368995663E-2</v>
      </c>
      <c r="AU8" s="207">
        <f t="shared" si="0"/>
        <v>1.0777869693730251E-2</v>
      </c>
      <c r="AV8" s="207">
        <f t="shared" si="0"/>
        <v>5.7598907754045556E-4</v>
      </c>
      <c r="AW8" s="210">
        <v>17634.8</v>
      </c>
      <c r="AX8" s="210">
        <v>24553.5</v>
      </c>
      <c r="AY8" s="216">
        <f t="shared" si="2"/>
        <v>0.41800214751483228</v>
      </c>
      <c r="AZ8" s="217">
        <f t="shared" si="3"/>
        <v>0.58199785248516767</v>
      </c>
    </row>
    <row r="9" spans="1:52" s="111" customFormat="1" ht="17.25" x14ac:dyDescent="0.25">
      <c r="A9" s="125">
        <v>85</v>
      </c>
      <c r="B9" s="146">
        <v>42188.289804</v>
      </c>
      <c r="C9" s="142">
        <f>SUM(COUNT('Sub-Bacia 85'!C:C))</f>
        <v>16</v>
      </c>
      <c r="D9" s="127">
        <f t="shared" si="1"/>
        <v>2636.76811275</v>
      </c>
      <c r="E9" s="127">
        <f>'Sub-Bacia 85'!AL19</f>
        <v>1751.5477665624999</v>
      </c>
      <c r="F9" s="141">
        <f>'Sub-Bacia 85'!S19</f>
        <v>144.9343945</v>
      </c>
      <c r="G9" s="141">
        <f>'Sub-Bacia 85'!T19</f>
        <v>136.45063668750001</v>
      </c>
      <c r="H9" s="141">
        <f>'Sub-Bacia 85'!U19</f>
        <v>119.5189941875</v>
      </c>
      <c r="I9" s="141">
        <f>'Sub-Bacia 85'!V19</f>
        <v>157.64988799999998</v>
      </c>
      <c r="J9" s="141">
        <f>'Sub-Bacia 85'!W19</f>
        <v>140.82079499999998</v>
      </c>
      <c r="K9" s="141">
        <f>'Sub-Bacia 85'!X19</f>
        <v>144.37220831249999</v>
      </c>
      <c r="L9" s="141">
        <f>'Sub-Bacia 85'!Y19</f>
        <v>162.1059305</v>
      </c>
      <c r="M9" s="148">
        <f>'Sub-Bacia 85'!Z19</f>
        <v>119.5390201875</v>
      </c>
      <c r="N9" s="141">
        <f>'Sub-Bacia 85'!AA19</f>
        <v>165.22017381250001</v>
      </c>
      <c r="O9" s="147">
        <f>'Sub-Bacia 85'!AB19</f>
        <v>185.63657162499999</v>
      </c>
      <c r="P9" s="141">
        <f>'Sub-Bacia 85'!AC19</f>
        <v>150.06421424999999</v>
      </c>
      <c r="Q9" s="141">
        <f>'Sub-Bacia 85'!AD19</f>
        <v>125.2349395</v>
      </c>
      <c r="R9" s="193"/>
      <c r="S9" s="177">
        <v>86</v>
      </c>
      <c r="T9" s="195">
        <v>26458.9</v>
      </c>
      <c r="U9" s="195">
        <v>1188.5999999999999</v>
      </c>
      <c r="V9" s="177">
        <v>217.7</v>
      </c>
      <c r="W9" s="199">
        <v>575.20000000000005</v>
      </c>
      <c r="X9" s="188">
        <f t="shared" si="4"/>
        <v>2.0460105313620924</v>
      </c>
      <c r="Y9" s="188">
        <f t="shared" si="6"/>
        <v>0.5582836726464866</v>
      </c>
      <c r="Z9" s="179">
        <v>1265</v>
      </c>
      <c r="AA9" s="177">
        <v>1</v>
      </c>
      <c r="AB9" s="179">
        <v>601</v>
      </c>
      <c r="AC9" s="202">
        <v>1264</v>
      </c>
      <c r="AD9" s="188">
        <v>-28.751000000000001</v>
      </c>
      <c r="AE9" s="188">
        <v>-49.96</v>
      </c>
      <c r="AF9" s="180">
        <v>-29.922000000000001</v>
      </c>
      <c r="AG9" s="180">
        <v>-51.744999999999997</v>
      </c>
      <c r="AH9" s="205" t="s">
        <v>718</v>
      </c>
      <c r="AI9" s="178" t="s">
        <v>643</v>
      </c>
      <c r="AJ9" s="228">
        <v>121</v>
      </c>
      <c r="AK9" s="194">
        <v>3218.2</v>
      </c>
      <c r="AL9" s="194">
        <v>7265.8</v>
      </c>
      <c r="AM9" s="194">
        <v>9157.6</v>
      </c>
      <c r="AN9" s="194">
        <v>5779.8</v>
      </c>
      <c r="AO9" s="194">
        <v>1009.3</v>
      </c>
      <c r="AP9" s="194">
        <v>28.2</v>
      </c>
      <c r="AQ9" s="207">
        <f t="shared" si="5"/>
        <v>0.12163015091330326</v>
      </c>
      <c r="AR9" s="207">
        <f t="shared" si="0"/>
        <v>0.27460703203836895</v>
      </c>
      <c r="AS9" s="207">
        <f t="shared" si="0"/>
        <v>0.3461066030711783</v>
      </c>
      <c r="AT9" s="207">
        <f t="shared" si="0"/>
        <v>0.21844445536284576</v>
      </c>
      <c r="AU9" s="207">
        <f t="shared" si="0"/>
        <v>3.8145954669317313E-2</v>
      </c>
      <c r="AV9" s="207">
        <f t="shared" si="0"/>
        <v>1.0658039449863751E-3</v>
      </c>
      <c r="AW9" s="210">
        <v>25427.9</v>
      </c>
      <c r="AX9" s="210">
        <v>1031.0999999999999</v>
      </c>
      <c r="AY9" s="216">
        <f t="shared" si="2"/>
        <v>0.9610339054155691</v>
      </c>
      <c r="AZ9" s="217">
        <f t="shared" si="3"/>
        <v>3.896987403104437E-2</v>
      </c>
    </row>
    <row r="10" spans="1:52" s="111" customFormat="1" x14ac:dyDescent="0.25">
      <c r="A10" s="125">
        <v>82</v>
      </c>
      <c r="B10" s="146">
        <v>13519.831397</v>
      </c>
      <c r="C10" s="142">
        <f>SUM(COUNT('Sub-Bacia 82'!C:C))</f>
        <v>13</v>
      </c>
      <c r="D10" s="127">
        <f t="shared" si="1"/>
        <v>1039.9870305384616</v>
      </c>
      <c r="E10" s="127">
        <f>'Sub-Bacia 82'!AL16</f>
        <v>2138.2210891538462</v>
      </c>
      <c r="F10" s="147">
        <f>'Sub-Bacia 82'!S16</f>
        <v>303.7255914615385</v>
      </c>
      <c r="G10" s="141">
        <f>'Sub-Bacia 82'!T16</f>
        <v>273.20368323076923</v>
      </c>
      <c r="H10" s="141">
        <f>'Sub-Bacia 82'!U16</f>
        <v>241.76888761538464</v>
      </c>
      <c r="I10" s="141">
        <f>'Sub-Bacia 82'!V16</f>
        <v>140.77823361538464</v>
      </c>
      <c r="J10" s="141">
        <f>'Sub-Bacia 82'!W16</f>
        <v>124.13889730769232</v>
      </c>
      <c r="K10" s="141">
        <f>'Sub-Bacia 82'!X16</f>
        <v>105.9961463076923</v>
      </c>
      <c r="L10" s="141">
        <f>'Sub-Bacia 82'!Y16</f>
        <v>121.30827361538461</v>
      </c>
      <c r="M10" s="148">
        <f>'Sub-Bacia 82'!Z16</f>
        <v>90.915174307692297</v>
      </c>
      <c r="N10" s="141">
        <f>'Sub-Bacia 82'!AA16</f>
        <v>168.72640207692308</v>
      </c>
      <c r="O10" s="141">
        <f>'Sub-Bacia 82'!AB16</f>
        <v>177.24771923076921</v>
      </c>
      <c r="P10" s="141">
        <f>'Sub-Bacia 82'!AC16</f>
        <v>170.47128715384616</v>
      </c>
      <c r="Q10" s="141">
        <f>'Sub-Bacia 82'!AD16</f>
        <v>219.9407932307692</v>
      </c>
      <c r="R10" s="193"/>
      <c r="S10" s="177">
        <v>87</v>
      </c>
      <c r="T10" s="195">
        <v>58488.6</v>
      </c>
      <c r="U10" s="195">
        <v>1767.5</v>
      </c>
      <c r="V10" s="177" t="s">
        <v>695</v>
      </c>
      <c r="W10" s="199">
        <v>466</v>
      </c>
      <c r="X10" s="188">
        <f>0.28*(U10/(SQRT(T10)))</f>
        <v>2.0463590701538803</v>
      </c>
      <c r="Y10" s="177" t="s">
        <v>695</v>
      </c>
      <c r="Z10" s="179">
        <v>1046</v>
      </c>
      <c r="AA10" s="177">
        <v>0</v>
      </c>
      <c r="AB10" s="179">
        <v>155</v>
      </c>
      <c r="AC10" s="202">
        <v>1046</v>
      </c>
      <c r="AD10" s="188">
        <v>-29.326000000000001</v>
      </c>
      <c r="AE10" s="188">
        <v>-50.094999999999999</v>
      </c>
      <c r="AF10" s="180">
        <v>-32.142000000000003</v>
      </c>
      <c r="AG10" s="180">
        <v>-52.073999999999998</v>
      </c>
      <c r="AH10" s="205" t="s">
        <v>714</v>
      </c>
      <c r="AI10" s="205" t="s">
        <v>722</v>
      </c>
      <c r="AJ10" s="228">
        <v>126</v>
      </c>
      <c r="AK10" s="194">
        <v>22348</v>
      </c>
      <c r="AL10" s="194">
        <v>15550.8</v>
      </c>
      <c r="AM10" s="194">
        <v>14890.2</v>
      </c>
      <c r="AN10" s="194">
        <v>4820.3999999999996</v>
      </c>
      <c r="AO10" s="194">
        <v>796.4</v>
      </c>
      <c r="AP10" s="194">
        <v>82.8</v>
      </c>
      <c r="AQ10" s="207">
        <f t="shared" si="5"/>
        <v>0.38209155288380986</v>
      </c>
      <c r="AR10" s="207">
        <f t="shared" si="0"/>
        <v>0.26587745304213128</v>
      </c>
      <c r="AS10" s="207">
        <f t="shared" si="0"/>
        <v>0.2545829443686462</v>
      </c>
      <c r="AT10" s="207">
        <f t="shared" si="0"/>
        <v>8.241606056564868E-2</v>
      </c>
      <c r="AU10" s="207">
        <f t="shared" si="0"/>
        <v>1.3616328652079209E-2</v>
      </c>
      <c r="AV10" s="207">
        <f t="shared" si="0"/>
        <v>1.4156604876847795E-3</v>
      </c>
      <c r="AW10" s="212">
        <v>10158.1</v>
      </c>
      <c r="AX10" s="212">
        <v>48330.5</v>
      </c>
      <c r="AY10" s="216">
        <f t="shared" si="2"/>
        <v>0.17367657970955025</v>
      </c>
      <c r="AZ10" s="217">
        <f t="shared" si="3"/>
        <v>0.82632342029044981</v>
      </c>
    </row>
    <row r="11" spans="1:52" s="111" customFormat="1" ht="17.25" x14ac:dyDescent="0.25">
      <c r="A11" s="125">
        <v>80</v>
      </c>
      <c r="B11" s="146">
        <v>5496.1818119999998</v>
      </c>
      <c r="C11" s="138">
        <f>SUM(COUNT('Sub-Bacia 80'!C:C))</f>
        <v>12</v>
      </c>
      <c r="D11" s="127">
        <f t="shared" si="1"/>
        <v>458.015151</v>
      </c>
      <c r="E11" s="127">
        <f>'Sub-Bacia 80'!AL15</f>
        <v>2510.3293614999993</v>
      </c>
      <c r="F11" s="149">
        <f>'Sub-Bacia 80'!S15</f>
        <v>323.5990144999999</v>
      </c>
      <c r="G11" s="139">
        <f>'Sub-Bacia 80'!T15</f>
        <v>283.74561933333331</v>
      </c>
      <c r="H11" s="139">
        <f>'Sub-Bacia 80'!U15</f>
        <v>306.7914505833333</v>
      </c>
      <c r="I11" s="139">
        <f>'Sub-Bacia 80'!V15</f>
        <v>220.78828175000001</v>
      </c>
      <c r="J11" s="139">
        <f>'Sub-Bacia 80'!W15</f>
        <v>148.43027608333333</v>
      </c>
      <c r="K11" s="139">
        <f>'Sub-Bacia 80'!X15</f>
        <v>117.855656</v>
      </c>
      <c r="L11" s="139">
        <f>'Sub-Bacia 80'!Y15</f>
        <v>101.45582875000001</v>
      </c>
      <c r="M11" s="150">
        <f>'Sub-Bacia 80'!Z15</f>
        <v>95.277790000000024</v>
      </c>
      <c r="N11" s="139">
        <f>'Sub-Bacia 80'!AA15</f>
        <v>199.97134433333335</v>
      </c>
      <c r="O11" s="139">
        <f>'Sub-Bacia 80'!AB15</f>
        <v>211.04903974999999</v>
      </c>
      <c r="P11" s="139">
        <f>'Sub-Bacia 80'!AC15</f>
        <v>228.3283278333333</v>
      </c>
      <c r="Q11" s="139">
        <f>'Sub-Bacia 80'!AD15</f>
        <v>273.03673258333328</v>
      </c>
      <c r="R11" s="193"/>
      <c r="S11" s="177">
        <v>88</v>
      </c>
      <c r="T11" s="195">
        <v>27378</v>
      </c>
      <c r="U11" s="195">
        <v>1030.7</v>
      </c>
      <c r="V11" s="177" t="s">
        <v>695</v>
      </c>
      <c r="W11" s="199">
        <v>198.4</v>
      </c>
      <c r="X11" s="188">
        <f t="shared" si="4"/>
        <v>1.7441725523360077</v>
      </c>
      <c r="Y11" s="177" t="s">
        <v>695</v>
      </c>
      <c r="Z11" s="179">
        <v>501</v>
      </c>
      <c r="AA11" s="177">
        <v>0</v>
      </c>
      <c r="AB11" s="179">
        <v>91</v>
      </c>
      <c r="AC11" s="202">
        <v>501</v>
      </c>
      <c r="AD11" s="188">
        <v>-31.48</v>
      </c>
      <c r="AE11" s="188">
        <v>-53.195999999999998</v>
      </c>
      <c r="AF11" s="178" t="s">
        <v>643</v>
      </c>
      <c r="AG11" s="178" t="s">
        <v>643</v>
      </c>
      <c r="AH11" s="205" t="s">
        <v>713</v>
      </c>
      <c r="AI11" s="205" t="s">
        <v>721</v>
      </c>
      <c r="AJ11" s="228">
        <v>22</v>
      </c>
      <c r="AK11" s="194">
        <v>15227.2</v>
      </c>
      <c r="AL11" s="194">
        <v>7788</v>
      </c>
      <c r="AM11" s="194">
        <v>4184.3</v>
      </c>
      <c r="AN11" s="194">
        <v>177.3</v>
      </c>
      <c r="AO11" s="194">
        <v>1.3</v>
      </c>
      <c r="AP11" s="194">
        <v>0</v>
      </c>
      <c r="AQ11" s="209">
        <f t="shared" si="5"/>
        <v>0.55618379720943822</v>
      </c>
      <c r="AR11" s="209">
        <f t="shared" si="0"/>
        <v>0.28446197676966906</v>
      </c>
      <c r="AS11" s="209">
        <f t="shared" si="0"/>
        <v>0.15283439257798234</v>
      </c>
      <c r="AT11" s="209">
        <f t="shared" si="0"/>
        <v>6.476002629848784E-3</v>
      </c>
      <c r="AU11" s="209">
        <f t="shared" si="0"/>
        <v>4.7483380816714154E-5</v>
      </c>
      <c r="AV11" s="209">
        <f t="shared" si="0"/>
        <v>0</v>
      </c>
      <c r="AW11" s="210">
        <v>0</v>
      </c>
      <c r="AX11" s="210">
        <v>27378</v>
      </c>
      <c r="AY11" s="218">
        <f t="shared" si="2"/>
        <v>0</v>
      </c>
      <c r="AZ11" s="209">
        <f t="shared" si="3"/>
        <v>1</v>
      </c>
    </row>
    <row r="12" spans="1:52" s="111" customFormat="1" x14ac:dyDescent="0.25">
      <c r="A12" s="132" t="s">
        <v>521</v>
      </c>
      <c r="B12" s="133">
        <f>AVERAGE(B3:B11)</f>
        <v>25574.128788555558</v>
      </c>
      <c r="C12" s="151">
        <f>AVERAGE(C3:C11)</f>
        <v>19.888888888888889</v>
      </c>
      <c r="D12" s="135">
        <f>B12/C12</f>
        <v>1285.8500508212292</v>
      </c>
      <c r="E12" s="135">
        <f>AVERAGE(E3:E11)</f>
        <v>1768.532511431793</v>
      </c>
      <c r="F12" s="137">
        <f t="shared" ref="F12:P12" si="7">AVERAGE(F3:F11)</f>
        <v>197.99729274129379</v>
      </c>
      <c r="G12" s="135">
        <f t="shared" si="7"/>
        <v>186.83484488592174</v>
      </c>
      <c r="H12" s="135">
        <f t="shared" si="7"/>
        <v>160.96035956983846</v>
      </c>
      <c r="I12" s="135">
        <f t="shared" si="7"/>
        <v>134.9614510356071</v>
      </c>
      <c r="J12" s="135">
        <f t="shared" si="7"/>
        <v>120.66600209506987</v>
      </c>
      <c r="K12" s="135">
        <f t="shared" si="7"/>
        <v>113.98932664545347</v>
      </c>
      <c r="L12" s="135">
        <f t="shared" si="7"/>
        <v>129.10491710274408</v>
      </c>
      <c r="M12" s="136">
        <f t="shared" si="7"/>
        <v>103.39278021059455</v>
      </c>
      <c r="N12" s="135">
        <f t="shared" si="7"/>
        <v>151.22069853201114</v>
      </c>
      <c r="O12" s="135">
        <f t="shared" si="7"/>
        <v>160.84030133599083</v>
      </c>
      <c r="P12" s="135">
        <f t="shared" si="7"/>
        <v>145.94718197687649</v>
      </c>
      <c r="Q12" s="135">
        <f>AVERAGE(Q3:Q11)</f>
        <v>162.61735530039115</v>
      </c>
      <c r="S12" s="173" t="s">
        <v>521</v>
      </c>
      <c r="T12" s="196">
        <f>AVERAGE(T3:T11)</f>
        <v>25574.122222222224</v>
      </c>
      <c r="U12" s="196">
        <f t="shared" ref="U12:AC12" si="8">AVERAGE(U3:U11)</f>
        <v>1240.3555555555556</v>
      </c>
      <c r="V12" s="133">
        <f t="shared" si="8"/>
        <v>229.625</v>
      </c>
      <c r="W12" s="200">
        <f t="shared" si="8"/>
        <v>325.73333333333335</v>
      </c>
      <c r="X12" s="165">
        <f t="shared" si="8"/>
        <v>2.4356790494821956</v>
      </c>
      <c r="Y12" s="165">
        <f>AVERAGE(Y3:Y11)</f>
        <v>0.50035812594976159</v>
      </c>
      <c r="Z12" s="164">
        <f t="shared" si="8"/>
        <v>1370.1111111111111</v>
      </c>
      <c r="AA12" s="164">
        <f t="shared" si="8"/>
        <v>0.33333333333333331</v>
      </c>
      <c r="AB12" s="204">
        <f t="shared" si="8"/>
        <v>338.77777777777777</v>
      </c>
      <c r="AC12" s="203">
        <f t="shared" si="8"/>
        <v>1369.7777777777778</v>
      </c>
      <c r="AD12" s="165"/>
      <c r="AE12" s="165"/>
      <c r="AF12" s="133"/>
      <c r="AG12" s="133"/>
      <c r="AH12" s="133"/>
      <c r="AI12" s="133"/>
      <c r="AJ12" s="233">
        <f>AVERAGE(AJ3:AJ11)</f>
        <v>74.333333333333329</v>
      </c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203">
        <f>AVERAGE(AW3:AW11)</f>
        <v>14189.588888888891</v>
      </c>
      <c r="AX12" s="203">
        <f>AVERAGE(AX3:AX11)</f>
        <v>11259.388888888889</v>
      </c>
      <c r="AY12" s="133"/>
      <c r="AZ12" s="133"/>
    </row>
    <row r="13" spans="1:52" s="111" customFormat="1" x14ac:dyDescent="0.25">
      <c r="A13" s="138" t="s">
        <v>579</v>
      </c>
      <c r="B13" s="139">
        <f>SUM(B3:B11)</f>
        <v>230167.15909700003</v>
      </c>
      <c r="C13" s="152">
        <f>SUM(C3:C11)</f>
        <v>179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S13" s="163" t="s">
        <v>579</v>
      </c>
      <c r="T13" s="197">
        <f>SUM(T3:T11)</f>
        <v>230167.1</v>
      </c>
      <c r="U13" s="174"/>
      <c r="V13" s="174"/>
      <c r="W13" s="139"/>
      <c r="X13" s="139"/>
      <c r="Y13" s="139"/>
      <c r="Z13" s="139"/>
      <c r="AA13" s="139"/>
      <c r="AB13" s="139"/>
      <c r="AC13" s="139"/>
      <c r="AD13" s="167"/>
      <c r="AE13" s="167"/>
      <c r="AF13" s="139"/>
      <c r="AG13" s="139"/>
      <c r="AH13" s="166"/>
      <c r="AI13" s="166"/>
      <c r="AJ13" s="231">
        <f>SUM(AJ3:AJ11)</f>
        <v>669</v>
      </c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213">
        <f>SUM(AW3:AW11)</f>
        <v>127706.30000000002</v>
      </c>
      <c r="AX13" s="213">
        <f>SUM(AX3:AX11)</f>
        <v>101334.5</v>
      </c>
      <c r="AY13" s="166"/>
      <c r="AZ13" s="166"/>
    </row>
    <row r="14" spans="1:52" ht="15.75" x14ac:dyDescent="0.25">
      <c r="A14" s="144" t="s">
        <v>636</v>
      </c>
      <c r="B14" s="143"/>
      <c r="C14" s="153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S14" s="169" t="s">
        <v>636</v>
      </c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</row>
    <row r="15" spans="1:52" ht="15.75" x14ac:dyDescent="0.25">
      <c r="A15" s="144" t="s">
        <v>639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S15" s="169" t="s">
        <v>727</v>
      </c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</row>
    <row r="16" spans="1:52" ht="15.75" x14ac:dyDescent="0.25">
      <c r="A16" s="144" t="s">
        <v>661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S16" s="169" t="s">
        <v>687</v>
      </c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75"/>
      <c r="AX16" s="154"/>
      <c r="AY16" s="154"/>
      <c r="AZ16" s="154"/>
    </row>
    <row r="17" spans="1:52" ht="15.75" x14ac:dyDescent="0.25">
      <c r="A17" s="144" t="s">
        <v>660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S17" s="169" t="s">
        <v>633</v>
      </c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75"/>
      <c r="AX17" s="154"/>
      <c r="AY17" s="154"/>
      <c r="AZ17" s="154"/>
    </row>
    <row r="18" spans="1:52" ht="15.75" x14ac:dyDescent="0.25">
      <c r="A18" s="144" t="s">
        <v>649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S18" s="169" t="s">
        <v>634</v>
      </c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</row>
    <row r="19" spans="1:52" ht="14.25" customHeight="1" x14ac:dyDescent="0.25">
      <c r="A19" s="276" t="s">
        <v>682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155"/>
      <c r="S19" s="169" t="s">
        <v>688</v>
      </c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</row>
    <row r="20" spans="1:52" ht="15.75" x14ac:dyDescent="0.25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155"/>
      <c r="S20" s="169" t="s">
        <v>689</v>
      </c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</row>
    <row r="21" spans="1:52" ht="15.75" x14ac:dyDescent="0.25">
      <c r="S21" s="169" t="s">
        <v>644</v>
      </c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</row>
    <row r="22" spans="1:52" ht="15.75" x14ac:dyDescent="0.25">
      <c r="S22" s="170" t="s">
        <v>775</v>
      </c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</row>
    <row r="23" spans="1:52" x14ac:dyDescent="0.25">
      <c r="Y23" s="107"/>
    </row>
    <row r="28" spans="1:52" x14ac:dyDescent="0.25">
      <c r="B28" s="109" t="s">
        <v>635</v>
      </c>
      <c r="C28" s="109"/>
    </row>
    <row r="29" spans="1:52" x14ac:dyDescent="0.25">
      <c r="B29" s="98" t="s">
        <v>524</v>
      </c>
      <c r="C29" s="99">
        <f>MAX(F3:Q11)</f>
        <v>323.5990144999999</v>
      </c>
      <c r="AK29" s="272" t="s">
        <v>637</v>
      </c>
      <c r="AL29" s="273"/>
      <c r="AM29" s="273"/>
      <c r="AN29" s="273"/>
      <c r="AO29" s="273"/>
      <c r="AP29" s="273"/>
      <c r="AQ29" s="273"/>
      <c r="AR29" s="274"/>
    </row>
    <row r="30" spans="1:52" ht="30.75" thickBot="1" x14ac:dyDescent="0.3">
      <c r="B30" s="100" t="s">
        <v>525</v>
      </c>
      <c r="C30" s="101">
        <f>MIN(F3:Q11)</f>
        <v>57.820606361111103</v>
      </c>
      <c r="AK30" s="122" t="s">
        <v>499</v>
      </c>
      <c r="AL30" s="113" t="s">
        <v>621</v>
      </c>
      <c r="AM30" s="113" t="s">
        <v>622</v>
      </c>
      <c r="AN30" s="113" t="s">
        <v>623</v>
      </c>
      <c r="AO30" s="113" t="s">
        <v>624</v>
      </c>
      <c r="AP30" s="113" t="s">
        <v>625</v>
      </c>
      <c r="AQ30" s="113" t="s">
        <v>626</v>
      </c>
      <c r="AR30" s="114" t="s">
        <v>638</v>
      </c>
    </row>
    <row r="31" spans="1:52" ht="15.75" thickTop="1" x14ac:dyDescent="0.25">
      <c r="B31" s="100" t="s">
        <v>521</v>
      </c>
      <c r="C31" s="101">
        <f>AVERAGE(F3:Q11)</f>
        <v>147.37770928598275</v>
      </c>
      <c r="AK31" s="119">
        <v>88</v>
      </c>
      <c r="AL31" s="111">
        <v>1443815</v>
      </c>
      <c r="AM31" s="111">
        <v>738442</v>
      </c>
      <c r="AN31" s="111">
        <v>396744</v>
      </c>
      <c r="AO31" s="111">
        <v>16815</v>
      </c>
      <c r="AP31" s="111">
        <v>123</v>
      </c>
      <c r="AQ31" s="111">
        <v>1</v>
      </c>
      <c r="AR31" s="117">
        <f>SUM(AL31:AQ31)</f>
        <v>2595940</v>
      </c>
    </row>
    <row r="32" spans="1:52" x14ac:dyDescent="0.25">
      <c r="B32" s="102" t="s">
        <v>609</v>
      </c>
      <c r="C32" s="101">
        <f>PERCENTILE(F3:Q11,0.5)</f>
        <v>136.68456959523809</v>
      </c>
      <c r="AK32" s="120">
        <v>87</v>
      </c>
      <c r="AL32" s="111">
        <v>1926133</v>
      </c>
      <c r="AM32" s="111">
        <v>1340293</v>
      </c>
      <c r="AN32" s="111">
        <v>1283362</v>
      </c>
      <c r="AO32" s="111">
        <v>415466</v>
      </c>
      <c r="AP32" s="111">
        <v>68641</v>
      </c>
      <c r="AQ32" s="111">
        <v>7136</v>
      </c>
      <c r="AR32" s="117">
        <f>SUM(AL32:AQ32)</f>
        <v>5041031</v>
      </c>
    </row>
    <row r="33" spans="1:46" x14ac:dyDescent="0.25">
      <c r="B33" s="103" t="s">
        <v>522</v>
      </c>
      <c r="C33" s="104">
        <f>MEDIAN(F3:Q11)</f>
        <v>136.68456959523809</v>
      </c>
      <c r="AK33" s="120">
        <v>81</v>
      </c>
      <c r="AL33" s="111">
        <v>199399</v>
      </c>
      <c r="AM33" s="111">
        <v>322140</v>
      </c>
      <c r="AN33" s="111">
        <v>881903</v>
      </c>
      <c r="AO33" s="111">
        <v>892632</v>
      </c>
      <c r="AP33" s="111">
        <v>116669</v>
      </c>
      <c r="AQ33" s="111">
        <v>3437</v>
      </c>
      <c r="AR33" s="117">
        <f t="shared" ref="AR33:AR39" si="9">SUM(AL33:AQ33)</f>
        <v>2416180</v>
      </c>
    </row>
    <row r="34" spans="1:46" x14ac:dyDescent="0.25">
      <c r="AK34" s="120">
        <v>83</v>
      </c>
      <c r="AL34" s="111">
        <v>100738</v>
      </c>
      <c r="AM34" s="111">
        <v>248477</v>
      </c>
      <c r="AN34" s="111">
        <v>613390</v>
      </c>
      <c r="AO34" s="111">
        <v>494909</v>
      </c>
      <c r="AP34" s="111">
        <v>69377</v>
      </c>
      <c r="AQ34" s="111">
        <v>3541</v>
      </c>
      <c r="AR34" s="117">
        <f>SUM(AL34:AQ34)</f>
        <v>1530432</v>
      </c>
    </row>
    <row r="35" spans="1:46" x14ac:dyDescent="0.25">
      <c r="AK35" s="120">
        <v>84</v>
      </c>
      <c r="AL35" s="111">
        <v>458294</v>
      </c>
      <c r="AM35" s="111">
        <v>219341</v>
      </c>
      <c r="AN35" s="111">
        <v>438058</v>
      </c>
      <c r="AO35" s="111">
        <v>498468</v>
      </c>
      <c r="AP35" s="111">
        <v>91010</v>
      </c>
      <c r="AQ35" s="111">
        <v>19324</v>
      </c>
      <c r="AR35" s="117">
        <f>SUM(AL35:AQ35)</f>
        <v>1724495</v>
      </c>
    </row>
    <row r="36" spans="1:46" x14ac:dyDescent="0.25">
      <c r="AK36" s="120">
        <v>86</v>
      </c>
      <c r="AL36" s="111">
        <v>331918</v>
      </c>
      <c r="AM36" s="111">
        <v>749374</v>
      </c>
      <c r="AN36" s="111">
        <v>944484</v>
      </c>
      <c r="AO36" s="111">
        <v>596115</v>
      </c>
      <c r="AP36" s="111">
        <v>104093</v>
      </c>
      <c r="AQ36" s="111">
        <v>2907</v>
      </c>
      <c r="AR36" s="117">
        <f t="shared" si="9"/>
        <v>2728891</v>
      </c>
    </row>
    <row r="37" spans="1:46" x14ac:dyDescent="0.25">
      <c r="AK37" s="120">
        <v>85</v>
      </c>
      <c r="AL37" s="111">
        <v>1261434</v>
      </c>
      <c r="AM37" s="111">
        <v>1834829</v>
      </c>
      <c r="AN37" s="111">
        <v>986418</v>
      </c>
      <c r="AO37" s="111">
        <v>243829</v>
      </c>
      <c r="AP37" s="111">
        <v>47171</v>
      </c>
      <c r="AQ37" s="111">
        <v>2523</v>
      </c>
      <c r="AR37" s="117">
        <f t="shared" si="9"/>
        <v>4376204</v>
      </c>
    </row>
    <row r="38" spans="1:46" ht="15" customHeight="1" x14ac:dyDescent="0.25">
      <c r="R38" s="110"/>
      <c r="AK38" s="120">
        <v>82</v>
      </c>
      <c r="AL38" s="111">
        <v>381900</v>
      </c>
      <c r="AM38" s="111">
        <v>197988</v>
      </c>
      <c r="AN38" s="111">
        <v>285934</v>
      </c>
      <c r="AO38" s="111">
        <v>316986</v>
      </c>
      <c r="AP38" s="111">
        <v>67849</v>
      </c>
      <c r="AQ38" s="111">
        <v>8259</v>
      </c>
      <c r="AR38" s="117">
        <f>SUM(AL38:AQ38)</f>
        <v>1258916</v>
      </c>
    </row>
    <row r="39" spans="1:46" x14ac:dyDescent="0.25"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21">
        <v>80</v>
      </c>
      <c r="AL39" s="97">
        <v>149775</v>
      </c>
      <c r="AM39" s="97">
        <v>50394</v>
      </c>
      <c r="AN39" s="97">
        <v>87726</v>
      </c>
      <c r="AO39" s="97">
        <v>162676</v>
      </c>
      <c r="AP39" s="97">
        <v>61210</v>
      </c>
      <c r="AQ39" s="97">
        <v>5367</v>
      </c>
      <c r="AR39" s="118">
        <f t="shared" si="9"/>
        <v>517148</v>
      </c>
      <c r="AS39" s="110"/>
      <c r="AT39" s="110"/>
    </row>
    <row r="42" spans="1:46" x14ac:dyDescent="0.25">
      <c r="A42" s="108" t="s">
        <v>628</v>
      </c>
    </row>
    <row r="43" spans="1:46" x14ac:dyDescent="0.25">
      <c r="A43" t="s">
        <v>629</v>
      </c>
    </row>
    <row r="44" spans="1:46" x14ac:dyDescent="0.25">
      <c r="A44" s="106" t="s">
        <v>611</v>
      </c>
    </row>
    <row r="45" spans="1:46" x14ac:dyDescent="0.25">
      <c r="A45" s="110" t="s">
        <v>627</v>
      </c>
    </row>
    <row r="46" spans="1:46" x14ac:dyDescent="0.25">
      <c r="B46" s="110"/>
    </row>
  </sheetData>
  <mergeCells count="22">
    <mergeCell ref="A19:P20"/>
    <mergeCell ref="F1:Q1"/>
    <mergeCell ref="AK29:AR29"/>
    <mergeCell ref="A1:A2"/>
    <mergeCell ref="B1:B2"/>
    <mergeCell ref="C1:C2"/>
    <mergeCell ref="D1:D2"/>
    <mergeCell ref="E1:E2"/>
    <mergeCell ref="AQ1:AV1"/>
    <mergeCell ref="AW1:AX1"/>
    <mergeCell ref="AY1:AZ1"/>
    <mergeCell ref="S1:S2"/>
    <mergeCell ref="T1:T2"/>
    <mergeCell ref="X1:X2"/>
    <mergeCell ref="Y1:Y2"/>
    <mergeCell ref="AD1:AE1"/>
    <mergeCell ref="AF1:AG1"/>
    <mergeCell ref="U2:W2"/>
    <mergeCell ref="Z2:AC2"/>
    <mergeCell ref="AH1:AI1"/>
    <mergeCell ref="AJ1:AJ2"/>
    <mergeCell ref="AK1:AP1"/>
  </mergeCells>
  <conditionalFormatting sqref="E3:E11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T3:T1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44" r:id="rId1" display="http://www.relevobr.cnpm.embrapa.br/"/>
  </hyperlinks>
  <pageMargins left="0.511811024" right="0.511811024" top="0.78740157499999996" bottom="0.78740157499999996" header="0.31496062000000002" footer="0.31496062000000002"/>
  <pageSetup paperSize="9" orientation="portrait" r:id="rId2"/>
  <ignoredErrors>
    <ignoredError sqref="D12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5"/>
  <sheetViews>
    <sheetView topLeftCell="A7" zoomScale="80" zoomScaleNormal="80" workbookViewId="0">
      <selection activeCell="M31" sqref="M31"/>
    </sheetView>
  </sheetViews>
  <sheetFormatPr defaultRowHeight="15" x14ac:dyDescent="0.25"/>
  <cols>
    <col min="1" max="1" width="12.5703125" customWidth="1"/>
    <col min="2" max="2" width="6.7109375" customWidth="1"/>
    <col min="3" max="3" width="10.140625" customWidth="1"/>
    <col min="4" max="4" width="10" customWidth="1"/>
    <col min="5" max="5" width="30.28515625" customWidth="1"/>
    <col min="6" max="6" width="19.5703125" customWidth="1"/>
    <col min="7" max="7" width="12.28515625" customWidth="1"/>
    <col min="9" max="9" width="33.5703125" customWidth="1"/>
    <col min="13" max="13" width="29.140625" customWidth="1"/>
    <col min="14" max="14" width="10" customWidth="1"/>
    <col min="15" max="15" width="13.85546875" customWidth="1"/>
    <col min="16" max="16" width="37.140625" customWidth="1"/>
    <col min="17" max="17" width="25" customWidth="1"/>
    <col min="18" max="18" width="43.28515625" customWidth="1"/>
    <col min="19" max="19" width="27.5703125" customWidth="1"/>
    <col min="39" max="39" width="9.140625" customWidth="1"/>
    <col min="41" max="41" width="16.5703125" customWidth="1"/>
    <col min="45" max="45" width="16.7109375" customWidth="1"/>
    <col min="50" max="50" width="16.42578125" customWidth="1"/>
    <col min="51" max="51" width="15.5703125" customWidth="1"/>
    <col min="52" max="52" width="11.85546875" customWidth="1"/>
  </cols>
  <sheetData>
    <row r="1" spans="1:55" x14ac:dyDescent="0.25">
      <c r="A1" s="48" t="s">
        <v>493</v>
      </c>
      <c r="B1" s="48" t="s">
        <v>495</v>
      </c>
      <c r="C1" s="49" t="s">
        <v>494</v>
      </c>
      <c r="D1" s="49" t="s">
        <v>492</v>
      </c>
      <c r="E1" s="50" t="s">
        <v>485</v>
      </c>
      <c r="F1" s="50" t="s">
        <v>486</v>
      </c>
      <c r="G1" s="51" t="s">
        <v>496</v>
      </c>
      <c r="H1" s="51" t="s">
        <v>497</v>
      </c>
      <c r="I1" s="50" t="s">
        <v>487</v>
      </c>
      <c r="J1" s="51" t="s">
        <v>498</v>
      </c>
      <c r="K1" s="51" t="s">
        <v>499</v>
      </c>
      <c r="L1" s="50" t="s">
        <v>488</v>
      </c>
      <c r="M1" s="50" t="s">
        <v>500</v>
      </c>
      <c r="N1" s="51" t="s">
        <v>501</v>
      </c>
      <c r="O1" s="50" t="s">
        <v>489</v>
      </c>
      <c r="P1" s="50" t="s">
        <v>490</v>
      </c>
      <c r="Q1" s="50" t="s">
        <v>491</v>
      </c>
      <c r="R1" s="51" t="s">
        <v>502</v>
      </c>
      <c r="S1" s="51" t="s">
        <v>503</v>
      </c>
      <c r="T1" s="51" t="s">
        <v>504</v>
      </c>
      <c r="U1" s="51" t="s">
        <v>505</v>
      </c>
      <c r="V1" s="51" t="s">
        <v>506</v>
      </c>
      <c r="W1" s="51" t="s">
        <v>507</v>
      </c>
      <c r="X1" s="51" t="s">
        <v>508</v>
      </c>
      <c r="Y1" s="51" t="s">
        <v>509</v>
      </c>
      <c r="Z1" s="51" t="s">
        <v>510</v>
      </c>
      <c r="AA1" s="51" t="s">
        <v>511</v>
      </c>
      <c r="AB1" s="51" t="s">
        <v>512</v>
      </c>
      <c r="AC1" s="51" t="s">
        <v>513</v>
      </c>
      <c r="AD1" s="51" t="s">
        <v>514</v>
      </c>
      <c r="AE1" s="51" t="s">
        <v>515</v>
      </c>
      <c r="AF1" s="51" t="s">
        <v>516</v>
      </c>
      <c r="AG1" s="51" t="s">
        <v>517</v>
      </c>
      <c r="AH1" s="51" t="s">
        <v>518</v>
      </c>
      <c r="AI1" s="51" t="s">
        <v>519</v>
      </c>
      <c r="AJ1" s="36"/>
      <c r="AM1" s="1" t="s">
        <v>548</v>
      </c>
      <c r="AN1" s="1" t="s">
        <v>549</v>
      </c>
      <c r="AO1" s="1" t="s">
        <v>550</v>
      </c>
      <c r="AQ1" s="1" t="s">
        <v>551</v>
      </c>
      <c r="AR1" s="1" t="s">
        <v>552</v>
      </c>
      <c r="AS1" s="1" t="s">
        <v>553</v>
      </c>
      <c r="AU1" s="1" t="s">
        <v>548</v>
      </c>
      <c r="AV1" s="1" t="s">
        <v>549</v>
      </c>
      <c r="AW1" s="1" t="s">
        <v>554</v>
      </c>
      <c r="AX1" s="70" t="s">
        <v>557</v>
      </c>
      <c r="AY1" s="70" t="s">
        <v>556</v>
      </c>
      <c r="BA1" s="1" t="s">
        <v>551</v>
      </c>
      <c r="BB1" s="1" t="s">
        <v>552</v>
      </c>
      <c r="BC1" s="1" t="s">
        <v>554</v>
      </c>
    </row>
    <row r="2" spans="1:55" x14ac:dyDescent="0.25">
      <c r="A2" s="4">
        <v>86</v>
      </c>
      <c r="B2" s="5" t="s">
        <v>0</v>
      </c>
      <c r="C2" s="4">
        <v>85</v>
      </c>
      <c r="D2" s="4">
        <v>2750010</v>
      </c>
      <c r="E2" s="5" t="s">
        <v>19</v>
      </c>
      <c r="F2" s="5" t="s">
        <v>2</v>
      </c>
      <c r="G2" s="4">
        <v>-50.467159000000002</v>
      </c>
      <c r="H2" s="4">
        <v>-27.162994000000001</v>
      </c>
      <c r="I2" s="5" t="s">
        <v>3</v>
      </c>
      <c r="J2" s="4">
        <v>7</v>
      </c>
      <c r="K2" s="4">
        <v>71</v>
      </c>
      <c r="L2" s="5" t="s">
        <v>4</v>
      </c>
      <c r="M2" s="5" t="s">
        <v>20</v>
      </c>
      <c r="N2" s="4">
        <v>966</v>
      </c>
      <c r="O2" s="5" t="s">
        <v>6</v>
      </c>
      <c r="P2" s="5" t="s">
        <v>7</v>
      </c>
      <c r="Q2" s="5" t="s">
        <v>8</v>
      </c>
      <c r="R2" s="4">
        <v>30</v>
      </c>
      <c r="S2" s="56">
        <v>157.67333199999999</v>
      </c>
      <c r="T2" s="56">
        <v>152.36000000000001</v>
      </c>
      <c r="U2" s="56">
        <v>110.19666700000001</v>
      </c>
      <c r="V2" s="56">
        <v>107.69666599999999</v>
      </c>
      <c r="W2" s="56">
        <v>129.63999899999999</v>
      </c>
      <c r="X2" s="56">
        <v>114.133334</v>
      </c>
      <c r="Y2" s="56">
        <v>142.813333</v>
      </c>
      <c r="Z2" s="56">
        <v>108.54</v>
      </c>
      <c r="AA2" s="56">
        <v>143.753334</v>
      </c>
      <c r="AB2" s="56">
        <v>178.08666600000001</v>
      </c>
      <c r="AC2" s="56">
        <v>136.05333400000001</v>
      </c>
      <c r="AD2" s="56">
        <v>152.03</v>
      </c>
      <c r="AE2" s="56">
        <v>1632.976664</v>
      </c>
      <c r="AF2" s="56">
        <v>420.22999900000002</v>
      </c>
      <c r="AG2" s="56">
        <v>351.46999899999997</v>
      </c>
      <c r="AH2" s="56">
        <v>395.10666600000002</v>
      </c>
      <c r="AI2" s="56">
        <v>466.16999900000002</v>
      </c>
      <c r="AM2" s="61">
        <f t="shared" ref="AM2:AM9" si="0">ABS(H2)</f>
        <v>27.162994000000001</v>
      </c>
      <c r="AN2" s="61">
        <f t="shared" ref="AN2:AN9" si="1">ABS(G2)</f>
        <v>50.467159000000002</v>
      </c>
      <c r="AO2" s="61">
        <f t="shared" ref="AO2:AO9" si="2">N2</f>
        <v>966</v>
      </c>
      <c r="AQ2" s="62">
        <f t="shared" ref="AQ2:AQ9" si="3">LN(AM2)</f>
        <v>3.3018555322556415</v>
      </c>
      <c r="AR2" s="62">
        <f t="shared" ref="AR2:AS7" si="4">LN(AN2)</f>
        <v>3.92132280790192</v>
      </c>
      <c r="AS2" s="62">
        <f t="shared" si="4"/>
        <v>6.8731638342125176</v>
      </c>
      <c r="AU2" s="61">
        <f>AM2</f>
        <v>27.162994000000001</v>
      </c>
      <c r="AV2" s="61">
        <f>AN2</f>
        <v>50.467159000000002</v>
      </c>
      <c r="AW2" s="61">
        <v>964</v>
      </c>
      <c r="AX2" s="71">
        <f t="shared" ref="AX2:AX9" si="5">ABS(AO2-AW2)</f>
        <v>2</v>
      </c>
      <c r="AY2" s="72">
        <f t="shared" ref="AY2:AY9" si="6">ABS((AX2/AO2))</f>
        <v>2.070393374741201E-3</v>
      </c>
      <c r="BA2" s="62">
        <f t="shared" ref="BA2:BA9" si="7">LN(AU2)</f>
        <v>3.3018555322556415</v>
      </c>
      <c r="BB2" s="62">
        <f t="shared" ref="BB2:BC7" si="8">LN(AV2)</f>
        <v>3.92132280790192</v>
      </c>
      <c r="BC2" s="62">
        <f t="shared" si="8"/>
        <v>6.8710912946105456</v>
      </c>
    </row>
    <row r="3" spans="1:55" x14ac:dyDescent="0.25">
      <c r="A3" s="4">
        <v>80</v>
      </c>
      <c r="B3" s="5" t="s">
        <v>0</v>
      </c>
      <c r="C3" s="4">
        <v>79</v>
      </c>
      <c r="D3" s="4">
        <v>2749035</v>
      </c>
      <c r="E3" s="5" t="s">
        <v>21</v>
      </c>
      <c r="F3" s="5" t="s">
        <v>2</v>
      </c>
      <c r="G3" s="4">
        <v>-49.944656999999999</v>
      </c>
      <c r="H3" s="4">
        <v>-27.744665000000001</v>
      </c>
      <c r="I3" s="5" t="s">
        <v>3</v>
      </c>
      <c r="J3" s="4">
        <v>7</v>
      </c>
      <c r="K3" s="4">
        <v>71</v>
      </c>
      <c r="L3" s="5" t="s">
        <v>4</v>
      </c>
      <c r="M3" s="5" t="s">
        <v>15</v>
      </c>
      <c r="N3" s="4">
        <v>857</v>
      </c>
      <c r="O3" s="5" t="s">
        <v>6</v>
      </c>
      <c r="P3" s="5" t="s">
        <v>7</v>
      </c>
      <c r="Q3" s="5" t="s">
        <v>8</v>
      </c>
      <c r="R3" s="4">
        <v>30</v>
      </c>
      <c r="S3" s="56">
        <v>176.94</v>
      </c>
      <c r="T3" s="56">
        <v>157.67930899999999</v>
      </c>
      <c r="U3" s="56">
        <v>120.34</v>
      </c>
      <c r="V3" s="56">
        <v>106.243334</v>
      </c>
      <c r="W3" s="56">
        <v>119.556668</v>
      </c>
      <c r="X3" s="56">
        <v>107.77</v>
      </c>
      <c r="Y3" s="56">
        <v>153.989656</v>
      </c>
      <c r="Z3" s="56">
        <v>112.489655</v>
      </c>
      <c r="AA3" s="56">
        <v>161.63792900000001</v>
      </c>
      <c r="AB3" s="56">
        <v>175.606898</v>
      </c>
      <c r="AC3" s="56">
        <v>142.16896600000001</v>
      </c>
      <c r="AD3" s="56">
        <v>148.13999899999999</v>
      </c>
      <c r="AE3" s="56">
        <v>1682.562414</v>
      </c>
      <c r="AF3" s="56">
        <v>454.95930800000002</v>
      </c>
      <c r="AG3" s="56">
        <v>333.57000199999999</v>
      </c>
      <c r="AH3" s="56">
        <v>428.11724099999998</v>
      </c>
      <c r="AI3" s="56">
        <v>465.915863</v>
      </c>
      <c r="AM3" s="61">
        <f t="shared" si="0"/>
        <v>27.744665000000001</v>
      </c>
      <c r="AN3" s="61">
        <f t="shared" si="1"/>
        <v>49.944656999999999</v>
      </c>
      <c r="AO3" s="61">
        <f t="shared" si="2"/>
        <v>857</v>
      </c>
      <c r="AQ3" s="62">
        <f t="shared" si="3"/>
        <v>3.3230435694573579</v>
      </c>
      <c r="AR3" s="62">
        <f t="shared" si="4"/>
        <v>3.9109155324062215</v>
      </c>
      <c r="AS3" s="62">
        <f t="shared" si="4"/>
        <v>6.75343791859778</v>
      </c>
      <c r="AU3" s="61">
        <f t="shared" ref="AU3:AV7" si="9">AM3</f>
        <v>27.744665000000001</v>
      </c>
      <c r="AV3" s="61">
        <f t="shared" si="9"/>
        <v>49.944656999999999</v>
      </c>
      <c r="AW3" s="61">
        <v>860</v>
      </c>
      <c r="AX3" s="71">
        <f t="shared" si="5"/>
        <v>3</v>
      </c>
      <c r="AY3" s="72">
        <f t="shared" si="6"/>
        <v>3.5005834305717621E-3</v>
      </c>
      <c r="BA3" s="62">
        <f t="shared" si="7"/>
        <v>3.3230435694573579</v>
      </c>
      <c r="BB3" s="62">
        <f t="shared" si="8"/>
        <v>3.9109155324062215</v>
      </c>
      <c r="BC3" s="62">
        <f t="shared" si="8"/>
        <v>6.7569323892475532</v>
      </c>
    </row>
    <row r="4" spans="1:55" x14ac:dyDescent="0.25">
      <c r="A4" s="4">
        <v>83</v>
      </c>
      <c r="B4" s="5" t="s">
        <v>0</v>
      </c>
      <c r="C4" s="4">
        <v>82</v>
      </c>
      <c r="D4" s="4">
        <v>2750007</v>
      </c>
      <c r="E4" s="5" t="s">
        <v>22</v>
      </c>
      <c r="F4" s="5" t="s">
        <v>2</v>
      </c>
      <c r="G4" s="4">
        <v>-50.099103999999997</v>
      </c>
      <c r="H4" s="4">
        <v>-27.921887000000002</v>
      </c>
      <c r="I4" s="5" t="s">
        <v>3</v>
      </c>
      <c r="J4" s="4">
        <v>7</v>
      </c>
      <c r="K4" s="4">
        <v>71</v>
      </c>
      <c r="L4" s="5" t="s">
        <v>4</v>
      </c>
      <c r="M4" s="5" t="s">
        <v>15</v>
      </c>
      <c r="N4" s="4">
        <v>1133</v>
      </c>
      <c r="O4" s="5" t="s">
        <v>6</v>
      </c>
      <c r="P4" s="5" t="s">
        <v>7</v>
      </c>
      <c r="Q4" s="5" t="s">
        <v>8</v>
      </c>
      <c r="R4" s="4">
        <v>30</v>
      </c>
      <c r="S4" s="56">
        <v>162.42333400000001</v>
      </c>
      <c r="T4" s="56">
        <v>164.10344900000001</v>
      </c>
      <c r="U4" s="56">
        <v>111.91</v>
      </c>
      <c r="V4" s="56">
        <v>115.948275</v>
      </c>
      <c r="W4" s="56">
        <v>123.85862</v>
      </c>
      <c r="X4" s="56">
        <v>116.096553</v>
      </c>
      <c r="Y4" s="56">
        <v>161.75862000000001</v>
      </c>
      <c r="Z4" s="56">
        <v>123.923334</v>
      </c>
      <c r="AA4" s="56">
        <v>144.13333299999999</v>
      </c>
      <c r="AB4" s="56">
        <v>167.996667</v>
      </c>
      <c r="AC4" s="56">
        <v>140.97</v>
      </c>
      <c r="AD4" s="56">
        <v>126.644828</v>
      </c>
      <c r="AE4" s="56">
        <v>1659.7670129999999</v>
      </c>
      <c r="AF4" s="56">
        <v>438.43678299999999</v>
      </c>
      <c r="AG4" s="56">
        <v>355.90344700000003</v>
      </c>
      <c r="AH4" s="56">
        <v>429.81528700000001</v>
      </c>
      <c r="AI4" s="56">
        <v>435.61149499999999</v>
      </c>
      <c r="AM4" s="61">
        <f t="shared" si="0"/>
        <v>27.921887000000002</v>
      </c>
      <c r="AN4" s="61">
        <f t="shared" si="1"/>
        <v>50.099103999999997</v>
      </c>
      <c r="AO4" s="61">
        <f t="shared" si="2"/>
        <v>1133</v>
      </c>
      <c r="AQ4" s="62">
        <f t="shared" si="3"/>
        <v>3.3294108615702291</v>
      </c>
      <c r="AR4" s="62">
        <f t="shared" si="4"/>
        <v>3.9140031236993575</v>
      </c>
      <c r="AS4" s="62">
        <f t="shared" si="4"/>
        <v>7.0326242610280065</v>
      </c>
      <c r="AU4" s="61">
        <f t="shared" si="9"/>
        <v>27.921887000000002</v>
      </c>
      <c r="AV4" s="61">
        <f t="shared" si="9"/>
        <v>50.099103999999997</v>
      </c>
      <c r="AW4" s="61">
        <v>1131</v>
      </c>
      <c r="AX4" s="71">
        <f t="shared" si="5"/>
        <v>2</v>
      </c>
      <c r="AY4" s="72">
        <f t="shared" si="6"/>
        <v>1.76522506619594E-3</v>
      </c>
      <c r="BA4" s="62">
        <f t="shared" si="7"/>
        <v>3.3294108615702291</v>
      </c>
      <c r="BB4" s="62">
        <f t="shared" si="8"/>
        <v>3.9140031236993575</v>
      </c>
      <c r="BC4" s="62">
        <f t="shared" si="8"/>
        <v>7.0308574761161209</v>
      </c>
    </row>
    <row r="5" spans="1:55" x14ac:dyDescent="0.25">
      <c r="A5" s="4">
        <v>84</v>
      </c>
      <c r="B5" s="5" t="s">
        <v>0</v>
      </c>
      <c r="C5" s="4">
        <v>83</v>
      </c>
      <c r="D5" s="4">
        <v>2750008</v>
      </c>
      <c r="E5" s="5" t="s">
        <v>23</v>
      </c>
      <c r="F5" s="5" t="s">
        <v>2</v>
      </c>
      <c r="G5" s="4">
        <v>-50.860219000000001</v>
      </c>
      <c r="H5" s="4">
        <v>-27.538271999999999</v>
      </c>
      <c r="I5" s="5" t="s">
        <v>3</v>
      </c>
      <c r="J5" s="4">
        <v>7</v>
      </c>
      <c r="K5" s="4">
        <v>71</v>
      </c>
      <c r="L5" s="5" t="s">
        <v>4</v>
      </c>
      <c r="M5" s="5" t="s">
        <v>24</v>
      </c>
      <c r="N5" s="4">
        <v>710</v>
      </c>
      <c r="O5" s="5" t="s">
        <v>6</v>
      </c>
      <c r="P5" s="5" t="s">
        <v>7</v>
      </c>
      <c r="Q5" s="5" t="s">
        <v>8</v>
      </c>
      <c r="R5" s="4">
        <v>30</v>
      </c>
      <c r="S5" s="56">
        <v>159.80333400000001</v>
      </c>
      <c r="T5" s="56">
        <v>160.403334</v>
      </c>
      <c r="U5" s="56">
        <v>104.35333300000001</v>
      </c>
      <c r="V5" s="56">
        <v>121.69</v>
      </c>
      <c r="W5" s="56">
        <v>127.093334</v>
      </c>
      <c r="X5" s="56">
        <v>114.99333300000001</v>
      </c>
      <c r="Y5" s="56">
        <v>146.47</v>
      </c>
      <c r="Z5" s="56">
        <v>112.846667</v>
      </c>
      <c r="AA5" s="56">
        <v>143.01666499999999</v>
      </c>
      <c r="AB5" s="77">
        <v>192.91</v>
      </c>
      <c r="AC5" s="56">
        <v>140.41999899999999</v>
      </c>
      <c r="AD5" s="56">
        <v>134.94666599999999</v>
      </c>
      <c r="AE5" s="56">
        <v>1658.9466660000001</v>
      </c>
      <c r="AF5" s="56">
        <v>424.560001</v>
      </c>
      <c r="AG5" s="56">
        <v>363.77666699999997</v>
      </c>
      <c r="AH5" s="56">
        <v>402.33333199999998</v>
      </c>
      <c r="AI5" s="56">
        <v>468.27666599999998</v>
      </c>
      <c r="AM5" s="61">
        <f t="shared" si="0"/>
        <v>27.538271999999999</v>
      </c>
      <c r="AN5" s="61">
        <f t="shared" si="1"/>
        <v>50.860219000000001</v>
      </c>
      <c r="AO5" s="61">
        <f t="shared" si="2"/>
        <v>710</v>
      </c>
      <c r="AQ5" s="62">
        <f t="shared" si="3"/>
        <v>3.3155767462339134</v>
      </c>
      <c r="AR5" s="62">
        <f t="shared" si="4"/>
        <v>3.9290810659225719</v>
      </c>
      <c r="AS5" s="62">
        <f t="shared" si="4"/>
        <v>6.5652649700353614</v>
      </c>
      <c r="AU5" s="61">
        <f t="shared" si="9"/>
        <v>27.538271999999999</v>
      </c>
      <c r="AV5" s="61">
        <f t="shared" si="9"/>
        <v>50.860219000000001</v>
      </c>
      <c r="AW5" s="61">
        <v>706</v>
      </c>
      <c r="AX5" s="71">
        <f t="shared" si="5"/>
        <v>4</v>
      </c>
      <c r="AY5" s="72">
        <f t="shared" si="6"/>
        <v>5.6338028169014088E-3</v>
      </c>
      <c r="BA5" s="62">
        <f t="shared" si="7"/>
        <v>3.3155767462339134</v>
      </c>
      <c r="BB5" s="62">
        <f t="shared" si="8"/>
        <v>3.9290810659225719</v>
      </c>
      <c r="BC5" s="62">
        <f t="shared" si="8"/>
        <v>6.5596152374932419</v>
      </c>
    </row>
    <row r="6" spans="1:55" x14ac:dyDescent="0.25">
      <c r="A6" s="4">
        <v>125</v>
      </c>
      <c r="B6" s="5" t="s">
        <v>0</v>
      </c>
      <c r="C6" s="4">
        <v>124</v>
      </c>
      <c r="D6" s="4">
        <v>2849021</v>
      </c>
      <c r="E6" s="5" t="s">
        <v>25</v>
      </c>
      <c r="F6" s="5" t="s">
        <v>2</v>
      </c>
      <c r="G6" s="4">
        <v>-49.577989000000002</v>
      </c>
      <c r="H6" s="4">
        <v>-27.989111000000001</v>
      </c>
      <c r="I6" s="5" t="s">
        <v>3</v>
      </c>
      <c r="J6" s="4">
        <v>7</v>
      </c>
      <c r="K6" s="4">
        <v>71</v>
      </c>
      <c r="L6" s="5" t="s">
        <v>4</v>
      </c>
      <c r="M6" s="5" t="s">
        <v>26</v>
      </c>
      <c r="N6" s="4">
        <v>898</v>
      </c>
      <c r="O6" s="5" t="s">
        <v>6</v>
      </c>
      <c r="P6" s="5" t="s">
        <v>7</v>
      </c>
      <c r="Q6" s="5" t="s">
        <v>8</v>
      </c>
      <c r="R6" s="4">
        <v>30</v>
      </c>
      <c r="S6" s="56">
        <v>170.86000100000001</v>
      </c>
      <c r="T6" s="56">
        <v>157.42333400000001</v>
      </c>
      <c r="U6" s="56">
        <v>107.043334</v>
      </c>
      <c r="V6" s="76">
        <v>98.024137999999994</v>
      </c>
      <c r="W6" s="56">
        <v>104.84137800000001</v>
      </c>
      <c r="X6" s="56">
        <v>99.003448000000006</v>
      </c>
      <c r="Y6" s="56">
        <v>141.87241299999999</v>
      </c>
      <c r="Z6" s="56">
        <v>116.86206799999999</v>
      </c>
      <c r="AA6" s="56">
        <v>148.41666699999999</v>
      </c>
      <c r="AB6" s="56">
        <v>142.843333</v>
      </c>
      <c r="AC6" s="56">
        <v>126.363332</v>
      </c>
      <c r="AD6" s="56">
        <v>143.716667</v>
      </c>
      <c r="AE6" s="56">
        <v>1557.270113</v>
      </c>
      <c r="AF6" s="56">
        <v>435.32666899999998</v>
      </c>
      <c r="AG6" s="56">
        <v>301.86896400000001</v>
      </c>
      <c r="AH6" s="56">
        <v>407.15114899999998</v>
      </c>
      <c r="AI6" s="56">
        <v>412.92333200000002</v>
      </c>
      <c r="AM6" s="61">
        <f t="shared" si="0"/>
        <v>27.989111000000001</v>
      </c>
      <c r="AN6" s="61">
        <f t="shared" si="1"/>
        <v>49.577989000000002</v>
      </c>
      <c r="AO6" s="61">
        <f t="shared" si="2"/>
        <v>898</v>
      </c>
      <c r="AQ6" s="62">
        <f t="shared" si="3"/>
        <v>3.3318155416796231</v>
      </c>
      <c r="AR6" s="62">
        <f t="shared" si="4"/>
        <v>3.9035469650744727</v>
      </c>
      <c r="AS6" s="62">
        <f t="shared" si="4"/>
        <v>6.8001700683021999</v>
      </c>
      <c r="AU6" s="61">
        <f t="shared" si="9"/>
        <v>27.989111000000001</v>
      </c>
      <c r="AV6" s="61">
        <f t="shared" si="9"/>
        <v>49.577989000000002</v>
      </c>
      <c r="AW6" s="61">
        <v>896</v>
      </c>
      <c r="AX6" s="71">
        <f t="shared" si="5"/>
        <v>2</v>
      </c>
      <c r="AY6" s="72">
        <f t="shared" si="6"/>
        <v>2.2271714922048997E-3</v>
      </c>
      <c r="BA6" s="62">
        <f t="shared" si="7"/>
        <v>3.3318155416796231</v>
      </c>
      <c r="BB6" s="62">
        <f t="shared" si="8"/>
        <v>3.9035469650744727</v>
      </c>
      <c r="BC6" s="62">
        <f t="shared" si="8"/>
        <v>6.7979404129749303</v>
      </c>
    </row>
    <row r="7" spans="1:55" x14ac:dyDescent="0.25">
      <c r="A7" s="4">
        <v>85</v>
      </c>
      <c r="B7" s="5" t="s">
        <v>0</v>
      </c>
      <c r="C7" s="4">
        <v>84</v>
      </c>
      <c r="D7" s="4">
        <v>2750009</v>
      </c>
      <c r="E7" s="5" t="s">
        <v>27</v>
      </c>
      <c r="F7" s="5" t="s">
        <v>2</v>
      </c>
      <c r="G7" s="4">
        <v>-50.751328999999998</v>
      </c>
      <c r="H7" s="4">
        <v>-27.331327000000002</v>
      </c>
      <c r="I7" s="5" t="s">
        <v>3</v>
      </c>
      <c r="J7" s="4">
        <v>7</v>
      </c>
      <c r="K7" s="4">
        <v>71</v>
      </c>
      <c r="L7" s="5" t="s">
        <v>4</v>
      </c>
      <c r="M7" s="5" t="s">
        <v>20</v>
      </c>
      <c r="N7" s="4">
        <v>757</v>
      </c>
      <c r="O7" s="5" t="s">
        <v>6</v>
      </c>
      <c r="P7" s="5" t="s">
        <v>7</v>
      </c>
      <c r="Q7" s="5" t="s">
        <v>8</v>
      </c>
      <c r="R7" s="4">
        <v>30</v>
      </c>
      <c r="S7" s="56">
        <v>151.41666699999999</v>
      </c>
      <c r="T7" s="56">
        <v>142.86666700000001</v>
      </c>
      <c r="U7" s="56">
        <v>106.720001</v>
      </c>
      <c r="V7" s="56">
        <v>113.37</v>
      </c>
      <c r="W7" s="56">
        <v>122.53999899999999</v>
      </c>
      <c r="X7" s="56">
        <v>107.456666</v>
      </c>
      <c r="Y7" s="56">
        <v>137.20666600000001</v>
      </c>
      <c r="Z7" s="56">
        <v>108.846666</v>
      </c>
      <c r="AA7" s="56">
        <v>143.70666600000001</v>
      </c>
      <c r="AB7" s="56">
        <v>183.563334</v>
      </c>
      <c r="AC7" s="56">
        <v>140.32666599999999</v>
      </c>
      <c r="AD7" s="56">
        <v>156.97666599999999</v>
      </c>
      <c r="AE7" s="56">
        <v>1614.9966649999999</v>
      </c>
      <c r="AF7" s="56">
        <v>401.00333499999999</v>
      </c>
      <c r="AG7" s="56">
        <v>343.36666500000001</v>
      </c>
      <c r="AH7" s="56">
        <v>389.75999899999999</v>
      </c>
      <c r="AI7" s="56">
        <v>480.86666600000001</v>
      </c>
      <c r="AM7" s="61">
        <f t="shared" si="0"/>
        <v>27.331327000000002</v>
      </c>
      <c r="AN7" s="61">
        <f t="shared" si="1"/>
        <v>50.751328999999998</v>
      </c>
      <c r="AO7" s="61">
        <f t="shared" si="2"/>
        <v>757</v>
      </c>
      <c r="AQ7" s="62">
        <f t="shared" si="3"/>
        <v>3.3080335534630283</v>
      </c>
      <c r="AR7" s="62">
        <f t="shared" si="4"/>
        <v>3.9269378047711365</v>
      </c>
      <c r="AS7" s="62">
        <f t="shared" si="4"/>
        <v>6.6293632534374485</v>
      </c>
      <c r="AU7" s="61">
        <f t="shared" si="9"/>
        <v>27.331327000000002</v>
      </c>
      <c r="AV7" s="61">
        <f t="shared" si="9"/>
        <v>50.751328999999998</v>
      </c>
      <c r="AW7" s="61">
        <v>760</v>
      </c>
      <c r="AX7" s="71">
        <f t="shared" si="5"/>
        <v>3</v>
      </c>
      <c r="AY7" s="72">
        <f t="shared" si="6"/>
        <v>3.9630118890356669E-3</v>
      </c>
      <c r="BA7" s="62">
        <f t="shared" si="7"/>
        <v>3.3080335534630283</v>
      </c>
      <c r="BB7" s="62">
        <f t="shared" si="8"/>
        <v>3.9269378047711365</v>
      </c>
      <c r="BC7" s="62">
        <f t="shared" si="8"/>
        <v>6.633318433280377</v>
      </c>
    </row>
    <row r="8" spans="1:55" x14ac:dyDescent="0.25">
      <c r="A8" s="4">
        <v>87</v>
      </c>
      <c r="B8" s="5" t="s">
        <v>0</v>
      </c>
      <c r="C8" s="4">
        <v>86</v>
      </c>
      <c r="D8" s="4">
        <v>2750012</v>
      </c>
      <c r="E8" s="5" t="s">
        <v>28</v>
      </c>
      <c r="F8" s="5" t="s">
        <v>2</v>
      </c>
      <c r="G8" s="4">
        <v>-50.434381999999999</v>
      </c>
      <c r="H8" s="4">
        <v>-27.345217000000002</v>
      </c>
      <c r="I8" s="5" t="s">
        <v>3</v>
      </c>
      <c r="J8" s="4">
        <v>7</v>
      </c>
      <c r="K8" s="4">
        <v>71</v>
      </c>
      <c r="L8" s="5" t="s">
        <v>4</v>
      </c>
      <c r="M8" s="5" t="s">
        <v>20</v>
      </c>
      <c r="N8" s="4">
        <v>958</v>
      </c>
      <c r="O8" s="5" t="s">
        <v>6</v>
      </c>
      <c r="P8" s="5" t="s">
        <v>7</v>
      </c>
      <c r="Q8" s="5" t="s">
        <v>8</v>
      </c>
      <c r="R8" s="4">
        <v>30</v>
      </c>
      <c r="S8" s="56">
        <v>151.61000000000001</v>
      </c>
      <c r="T8" s="56">
        <v>161.53666699999999</v>
      </c>
      <c r="U8" s="56">
        <v>110.05333299999999</v>
      </c>
      <c r="V8" s="56">
        <v>109.06</v>
      </c>
      <c r="W8" s="56">
        <v>118.94333399999999</v>
      </c>
      <c r="X8" s="56">
        <v>110.183334</v>
      </c>
      <c r="Y8" s="56">
        <v>137.616668</v>
      </c>
      <c r="Z8" s="56">
        <v>112.35</v>
      </c>
      <c r="AA8" s="56">
        <v>139.936667</v>
      </c>
      <c r="AB8" s="56">
        <v>174.85333399999999</v>
      </c>
      <c r="AC8" s="56">
        <v>131.746667</v>
      </c>
      <c r="AD8" s="56">
        <v>159.70999800000001</v>
      </c>
      <c r="AE8" s="56">
        <v>1617.6000019999999</v>
      </c>
      <c r="AF8" s="56">
        <v>423.19999899999999</v>
      </c>
      <c r="AG8" s="56">
        <v>338.186668</v>
      </c>
      <c r="AH8" s="56">
        <v>389.90333500000003</v>
      </c>
      <c r="AI8" s="56">
        <v>466.309999</v>
      </c>
      <c r="AM8" s="61">
        <f t="shared" si="0"/>
        <v>27.345217000000002</v>
      </c>
      <c r="AN8" s="61">
        <f t="shared" si="1"/>
        <v>50.434381999999999</v>
      </c>
      <c r="AO8" s="61">
        <f t="shared" si="2"/>
        <v>958</v>
      </c>
      <c r="AQ8" s="62">
        <f t="shared" si="3"/>
        <v>3.3085416324044772</v>
      </c>
      <c r="AR8" s="62">
        <f>LN(AN8)</f>
        <v>3.9206731250362656</v>
      </c>
      <c r="AS8" s="62">
        <f>LN(AO8)</f>
        <v>6.8648477779708603</v>
      </c>
      <c r="AU8" s="61">
        <f>AM8</f>
        <v>27.345217000000002</v>
      </c>
      <c r="AV8" s="61">
        <f>AN8</f>
        <v>50.434381999999999</v>
      </c>
      <c r="AW8" s="61">
        <v>953</v>
      </c>
      <c r="AX8" s="71">
        <f t="shared" si="5"/>
        <v>5</v>
      </c>
      <c r="AY8" s="72">
        <f t="shared" si="6"/>
        <v>5.2192066805845511E-3</v>
      </c>
      <c r="BA8" s="62">
        <f t="shared" si="7"/>
        <v>3.3085416324044772</v>
      </c>
      <c r="BB8" s="62">
        <f>LN(AV8)</f>
        <v>3.9206731250362656</v>
      </c>
      <c r="BC8" s="62">
        <f>LN(AW8)</f>
        <v>6.8596149036542018</v>
      </c>
    </row>
    <row r="9" spans="1:55" x14ac:dyDescent="0.25">
      <c r="A9" s="4">
        <v>89</v>
      </c>
      <c r="B9" s="5" t="s">
        <v>0</v>
      </c>
      <c r="C9" s="4">
        <v>88</v>
      </c>
      <c r="D9" s="4">
        <v>2750020</v>
      </c>
      <c r="E9" s="5" t="s">
        <v>29</v>
      </c>
      <c r="F9" s="5" t="s">
        <v>2</v>
      </c>
      <c r="G9" s="4">
        <v>-50.583551</v>
      </c>
      <c r="H9" s="4">
        <v>-27.661051</v>
      </c>
      <c r="I9" s="5" t="s">
        <v>3</v>
      </c>
      <c r="J9" s="4">
        <v>7</v>
      </c>
      <c r="K9" s="4">
        <v>71</v>
      </c>
      <c r="L9" s="5" t="s">
        <v>4</v>
      </c>
      <c r="M9" s="5" t="s">
        <v>24</v>
      </c>
      <c r="N9" s="4">
        <v>901</v>
      </c>
      <c r="O9" s="5" t="s">
        <v>6</v>
      </c>
      <c r="P9" s="5" t="s">
        <v>7</v>
      </c>
      <c r="Q9" s="5" t="s">
        <v>8</v>
      </c>
      <c r="R9" s="4">
        <v>30</v>
      </c>
      <c r="S9" s="56">
        <v>159.503334</v>
      </c>
      <c r="T9" s="56">
        <v>162.83333500000001</v>
      </c>
      <c r="U9" s="56">
        <v>107.093333</v>
      </c>
      <c r="V9" s="56">
        <v>121.440001</v>
      </c>
      <c r="W9" s="56">
        <v>128.41</v>
      </c>
      <c r="X9" s="56">
        <v>116.74</v>
      </c>
      <c r="Y9" s="56">
        <v>148.32666499999999</v>
      </c>
      <c r="Z9" s="56">
        <v>113.44999900000001</v>
      </c>
      <c r="AA9" s="56">
        <v>142.85000099999999</v>
      </c>
      <c r="AB9" s="56">
        <v>185.13</v>
      </c>
      <c r="AC9" s="56">
        <v>139.60333199999999</v>
      </c>
      <c r="AD9" s="56">
        <v>146.503333</v>
      </c>
      <c r="AE9" s="56">
        <v>1671.883335</v>
      </c>
      <c r="AF9" s="56">
        <v>429.430002</v>
      </c>
      <c r="AG9" s="56">
        <v>366.59000099999997</v>
      </c>
      <c r="AH9" s="56">
        <v>404.626666</v>
      </c>
      <c r="AI9" s="56">
        <v>471.23666600000001</v>
      </c>
      <c r="AM9" s="61">
        <f t="shared" si="0"/>
        <v>27.661051</v>
      </c>
      <c r="AN9" s="61">
        <f t="shared" si="1"/>
        <v>50.583551</v>
      </c>
      <c r="AO9" s="61">
        <f t="shared" si="2"/>
        <v>901</v>
      </c>
      <c r="AQ9" s="62">
        <f t="shared" si="3"/>
        <v>3.320025322622477</v>
      </c>
      <c r="AR9" s="62">
        <f>LN(AN9)</f>
        <v>3.9236264443923878</v>
      </c>
      <c r="AS9" s="62">
        <f>LN(AO9)</f>
        <v>6.8035052576083377</v>
      </c>
      <c r="AU9" s="61">
        <f>AM9</f>
        <v>27.661051</v>
      </c>
      <c r="AV9" s="61">
        <f>AN9</f>
        <v>50.583551</v>
      </c>
      <c r="AW9" s="61">
        <v>909</v>
      </c>
      <c r="AX9" s="71">
        <f t="shared" si="5"/>
        <v>8</v>
      </c>
      <c r="AY9" s="72">
        <f t="shared" si="6"/>
        <v>8.8790233074361822E-3</v>
      </c>
      <c r="BA9" s="62">
        <f t="shared" si="7"/>
        <v>3.320025322622477</v>
      </c>
      <c r="BB9" s="62">
        <f>LN(AV9)</f>
        <v>3.9236264443923878</v>
      </c>
      <c r="BC9" s="62">
        <f>LN(AW9)</f>
        <v>6.8123450941774788</v>
      </c>
    </row>
    <row r="10" spans="1:55" x14ac:dyDescent="0.25">
      <c r="AE10" s="58" t="s">
        <v>524</v>
      </c>
      <c r="AF10" s="58" t="s">
        <v>525</v>
      </c>
      <c r="AG10" s="58" t="s">
        <v>526</v>
      </c>
      <c r="AH10" s="58" t="s">
        <v>527</v>
      </c>
      <c r="AI10" s="58" t="s">
        <v>521</v>
      </c>
      <c r="AJ10" s="58" t="s">
        <v>522</v>
      </c>
      <c r="AK10" s="58" t="s">
        <v>523</v>
      </c>
      <c r="AL10" s="90" t="s">
        <v>579</v>
      </c>
    </row>
    <row r="11" spans="1:55" x14ac:dyDescent="0.25">
      <c r="R11" s="54" t="s">
        <v>541</v>
      </c>
      <c r="S11" s="63">
        <f>AVERAGE(S2:S9)</f>
        <v>161.27875025</v>
      </c>
      <c r="T11" s="63">
        <f t="shared" ref="T11:AD11" si="10">AVERAGE(T2:T9)</f>
        <v>157.40076187500003</v>
      </c>
      <c r="U11" s="63">
        <f t="shared" si="10"/>
        <v>109.713750125</v>
      </c>
      <c r="V11" s="63">
        <f t="shared" si="10"/>
        <v>111.68405175000001</v>
      </c>
      <c r="W11" s="63">
        <f t="shared" si="10"/>
        <v>121.8604165</v>
      </c>
      <c r="X11" s="63">
        <f t="shared" si="10"/>
        <v>110.79708350000001</v>
      </c>
      <c r="Y11" s="63">
        <f t="shared" si="10"/>
        <v>146.25675262499999</v>
      </c>
      <c r="Z11" s="63">
        <f t="shared" si="10"/>
        <v>113.66354862500002</v>
      </c>
      <c r="AA11" s="63">
        <f t="shared" si="10"/>
        <v>145.93140775000001</v>
      </c>
      <c r="AB11" s="63">
        <f t="shared" si="10"/>
        <v>175.12377900000001</v>
      </c>
      <c r="AC11" s="63">
        <f t="shared" si="10"/>
        <v>137.206537</v>
      </c>
      <c r="AD11" s="63">
        <f t="shared" si="10"/>
        <v>146.08351962500001</v>
      </c>
      <c r="AE11" s="64">
        <f>MAX(S11:AD11)</f>
        <v>175.12377900000001</v>
      </c>
      <c r="AF11" s="64">
        <f>MIN(S11:AD11)</f>
        <v>109.713750125</v>
      </c>
      <c r="AG11" s="64">
        <f>AE11-AF11</f>
        <v>65.410028875000009</v>
      </c>
      <c r="AH11" s="65">
        <f>AG11/AF11</f>
        <v>0.59618806941223412</v>
      </c>
      <c r="AI11" s="64">
        <f>AVERAGE(S11:AD11)</f>
        <v>136.41669655208335</v>
      </c>
      <c r="AJ11" s="63">
        <f>MEDIAN(S11:AD11)</f>
        <v>141.56897237499999</v>
      </c>
      <c r="AK11" s="63">
        <f>_xlfn.STDEV.S(S11:AD11)</f>
        <v>22.459712135727152</v>
      </c>
      <c r="AL11" s="63">
        <f>SUM(S11:AD11)</f>
        <v>1637.0003586250002</v>
      </c>
    </row>
    <row r="12" spans="1:55" x14ac:dyDescent="0.25">
      <c r="R12" s="54" t="s">
        <v>542</v>
      </c>
      <c r="S12" s="63">
        <f>MAX(S2:S9)</f>
        <v>176.94</v>
      </c>
      <c r="T12" s="63">
        <f t="shared" ref="T12:AD12" si="11">MAX(T2:T9)</f>
        <v>164.10344900000001</v>
      </c>
      <c r="U12" s="63">
        <f t="shared" si="11"/>
        <v>120.34</v>
      </c>
      <c r="V12" s="63">
        <f t="shared" si="11"/>
        <v>121.69</v>
      </c>
      <c r="W12" s="63">
        <f t="shared" si="11"/>
        <v>129.63999899999999</v>
      </c>
      <c r="X12" s="63">
        <f t="shared" si="11"/>
        <v>116.74</v>
      </c>
      <c r="Y12" s="63">
        <f t="shared" si="11"/>
        <v>161.75862000000001</v>
      </c>
      <c r="Z12" s="63">
        <f t="shared" si="11"/>
        <v>123.923334</v>
      </c>
      <c r="AA12" s="63">
        <f t="shared" si="11"/>
        <v>161.63792900000001</v>
      </c>
      <c r="AB12" s="63">
        <f t="shared" si="11"/>
        <v>192.91</v>
      </c>
      <c r="AC12" s="63">
        <f t="shared" si="11"/>
        <v>142.16896600000001</v>
      </c>
      <c r="AD12" s="63">
        <f t="shared" si="11"/>
        <v>159.70999800000001</v>
      </c>
      <c r="AE12" s="64">
        <f>MAX(S12:AD12)</f>
        <v>192.91</v>
      </c>
      <c r="AF12" s="64">
        <f>MIN(S12:AD12)</f>
        <v>116.74</v>
      </c>
      <c r="AG12" s="64">
        <f>AE12-AF12</f>
        <v>76.17</v>
      </c>
      <c r="AH12" s="65">
        <f>AG12/AF12</f>
        <v>0.65247558677402784</v>
      </c>
      <c r="AI12" s="64">
        <f>AVERAGE(S12:AD12)</f>
        <v>147.63019125000002</v>
      </c>
      <c r="AJ12" s="63">
        <f>MEDIAN(S12:AD12)</f>
        <v>150.939482</v>
      </c>
      <c r="AK12" s="63">
        <f>_xlfn.STDEV.S(S12:AD12)</f>
        <v>25.243872690101856</v>
      </c>
      <c r="AL12" s="63"/>
    </row>
    <row r="13" spans="1:55" x14ac:dyDescent="0.25">
      <c r="R13" s="54" t="s">
        <v>543</v>
      </c>
      <c r="S13" s="63">
        <f>MIN(S2:S9)</f>
        <v>151.41666699999999</v>
      </c>
      <c r="T13" s="63">
        <f t="shared" ref="T13:AD13" si="12">MIN(T2:T9)</f>
        <v>142.86666700000001</v>
      </c>
      <c r="U13" s="63">
        <f t="shared" si="12"/>
        <v>104.35333300000001</v>
      </c>
      <c r="V13" s="63">
        <f t="shared" si="12"/>
        <v>98.024137999999994</v>
      </c>
      <c r="W13" s="63">
        <f t="shared" si="12"/>
        <v>104.84137800000001</v>
      </c>
      <c r="X13" s="63">
        <f t="shared" si="12"/>
        <v>99.003448000000006</v>
      </c>
      <c r="Y13" s="63">
        <f t="shared" si="12"/>
        <v>137.20666600000001</v>
      </c>
      <c r="Z13" s="63">
        <f t="shared" si="12"/>
        <v>108.54</v>
      </c>
      <c r="AA13" s="63">
        <f t="shared" si="12"/>
        <v>139.936667</v>
      </c>
      <c r="AB13" s="63">
        <f t="shared" si="12"/>
        <v>142.843333</v>
      </c>
      <c r="AC13" s="63">
        <f t="shared" si="12"/>
        <v>126.363332</v>
      </c>
      <c r="AD13" s="63">
        <f t="shared" si="12"/>
        <v>126.644828</v>
      </c>
      <c r="AE13" s="64">
        <f>MAX(S13:AD13)</f>
        <v>151.41666699999999</v>
      </c>
      <c r="AF13" s="64">
        <f>MIN(S13:AD13)</f>
        <v>98.024137999999994</v>
      </c>
      <c r="AG13" s="64">
        <f>AE13-AF13</f>
        <v>53.392528999999996</v>
      </c>
      <c r="AH13" s="65">
        <f>AG13/AF13</f>
        <v>0.5446875646078112</v>
      </c>
      <c r="AI13" s="64">
        <f>AVERAGE(S13:AD13)</f>
        <v>123.50337141666665</v>
      </c>
      <c r="AJ13" s="63">
        <f>MEDIAN(S13:AD13)</f>
        <v>126.50408</v>
      </c>
      <c r="AK13" s="63">
        <f>_xlfn.STDEV.S(S13:AD13)</f>
        <v>19.522339295151269</v>
      </c>
      <c r="AL13" s="63"/>
    </row>
    <row r="14" spans="1:55" x14ac:dyDescent="0.25">
      <c r="R14" s="54" t="s">
        <v>540</v>
      </c>
      <c r="S14" s="66">
        <f>$AI$11</f>
        <v>136.41669655208335</v>
      </c>
      <c r="T14" s="66">
        <f t="shared" ref="T14:AD14" si="13">$AI$11</f>
        <v>136.41669655208335</v>
      </c>
      <c r="U14" s="66">
        <f t="shared" si="13"/>
        <v>136.41669655208335</v>
      </c>
      <c r="V14" s="66">
        <f t="shared" si="13"/>
        <v>136.41669655208335</v>
      </c>
      <c r="W14" s="66">
        <f t="shared" si="13"/>
        <v>136.41669655208335</v>
      </c>
      <c r="X14" s="66">
        <f t="shared" si="13"/>
        <v>136.41669655208335</v>
      </c>
      <c r="Y14" s="66">
        <f t="shared" si="13"/>
        <v>136.41669655208335</v>
      </c>
      <c r="Z14" s="66">
        <f t="shared" si="13"/>
        <v>136.41669655208335</v>
      </c>
      <c r="AA14" s="66">
        <f t="shared" si="13"/>
        <v>136.41669655208335</v>
      </c>
      <c r="AB14" s="66">
        <f t="shared" si="13"/>
        <v>136.41669655208335</v>
      </c>
      <c r="AC14" s="66">
        <f t="shared" si="13"/>
        <v>136.41669655208335</v>
      </c>
      <c r="AD14" s="66">
        <f t="shared" si="13"/>
        <v>136.41669655208335</v>
      </c>
      <c r="AE14" s="64"/>
      <c r="AF14" s="64"/>
      <c r="AG14" s="64"/>
      <c r="AH14" s="65"/>
      <c r="AI14" s="64"/>
      <c r="AJ14" s="63"/>
      <c r="AK14" s="63"/>
      <c r="AL14" s="63"/>
    </row>
    <row r="15" spans="1:55" x14ac:dyDescent="0.25">
      <c r="R15" s="54" t="s">
        <v>544</v>
      </c>
      <c r="S15" s="66">
        <f>AVERAGE($S$11:$T$11,$Y$11:$AD$11)</f>
        <v>147.86813209375001</v>
      </c>
      <c r="T15" s="66">
        <f t="shared" ref="T15:AD15" si="14">AVERAGE($S$11:$T$11,$Y$11:$AD$11)</f>
        <v>147.86813209375001</v>
      </c>
      <c r="U15" s="66"/>
      <c r="V15" s="66"/>
      <c r="W15" s="66"/>
      <c r="X15" s="66"/>
      <c r="Y15" s="66">
        <f t="shared" si="14"/>
        <v>147.86813209375001</v>
      </c>
      <c r="Z15" s="66">
        <f t="shared" si="14"/>
        <v>147.86813209375001</v>
      </c>
      <c r="AA15" s="66">
        <f t="shared" si="14"/>
        <v>147.86813209375001</v>
      </c>
      <c r="AB15" s="66">
        <f t="shared" si="14"/>
        <v>147.86813209375001</v>
      </c>
      <c r="AC15" s="66">
        <f t="shared" si="14"/>
        <v>147.86813209375001</v>
      </c>
      <c r="AD15" s="66">
        <f t="shared" si="14"/>
        <v>147.86813209375001</v>
      </c>
      <c r="AE15" s="64"/>
      <c r="AF15" s="64"/>
      <c r="AG15" s="64"/>
      <c r="AH15" s="65"/>
      <c r="AI15" s="64"/>
      <c r="AJ15" s="63"/>
      <c r="AK15" s="63"/>
      <c r="AL15" s="63"/>
    </row>
    <row r="16" spans="1:55" x14ac:dyDescent="0.25">
      <c r="R16" s="54" t="s">
        <v>545</v>
      </c>
      <c r="S16" s="66"/>
      <c r="T16" s="66"/>
      <c r="U16" s="66">
        <f>AVERAGE($U$11:$X$11)</f>
        <v>113.51382546875001</v>
      </c>
      <c r="V16" s="66">
        <f>AVERAGE($U$11:$X$11)</f>
        <v>113.51382546875001</v>
      </c>
      <c r="W16" s="66">
        <f>AVERAGE($U$11:$X$11)</f>
        <v>113.51382546875001</v>
      </c>
      <c r="X16" s="66">
        <f>AVERAGE($U$11:$X$11)</f>
        <v>113.51382546875001</v>
      </c>
      <c r="Y16" s="66"/>
      <c r="Z16" s="66"/>
      <c r="AA16" s="66"/>
      <c r="AB16" s="66"/>
      <c r="AC16" s="66"/>
      <c r="AD16" s="66"/>
      <c r="AE16" s="64"/>
      <c r="AF16" s="64"/>
      <c r="AG16" s="64"/>
      <c r="AH16" s="65"/>
      <c r="AI16" s="64"/>
      <c r="AJ16" s="63"/>
      <c r="AK16" s="63"/>
      <c r="AL16" s="63"/>
    </row>
    <row r="17" spans="1:38" x14ac:dyDescent="0.25">
      <c r="R17" s="55" t="s">
        <v>522</v>
      </c>
      <c r="S17" s="64">
        <f>MEDIAN(S2:S9)</f>
        <v>159.653334</v>
      </c>
      <c r="T17" s="64">
        <f t="shared" ref="T17:AD17" si="15">MEDIAN(T2:T9)</f>
        <v>159.04132149999998</v>
      </c>
      <c r="U17" s="64">
        <f t="shared" si="15"/>
        <v>108.57333299999999</v>
      </c>
      <c r="V17" s="64">
        <f t="shared" si="15"/>
        <v>111.215</v>
      </c>
      <c r="W17" s="64">
        <f t="shared" si="15"/>
        <v>123.1993095</v>
      </c>
      <c r="X17" s="64">
        <f t="shared" si="15"/>
        <v>112.158334</v>
      </c>
      <c r="Y17" s="64">
        <f t="shared" si="15"/>
        <v>144.64166649999999</v>
      </c>
      <c r="Z17" s="64">
        <f t="shared" si="15"/>
        <v>112.668161</v>
      </c>
      <c r="AA17" s="64">
        <f t="shared" si="15"/>
        <v>143.73000000000002</v>
      </c>
      <c r="AB17" s="64">
        <f t="shared" si="15"/>
        <v>176.84678200000002</v>
      </c>
      <c r="AC17" s="64">
        <f t="shared" si="15"/>
        <v>139.96499899999998</v>
      </c>
      <c r="AD17" s="64">
        <f t="shared" si="15"/>
        <v>147.32166599999999</v>
      </c>
      <c r="AE17" s="64">
        <f>MAX(S17:AD17)</f>
        <v>176.84678200000002</v>
      </c>
      <c r="AF17" s="64">
        <f>MIN(S17:AD17)</f>
        <v>108.57333299999999</v>
      </c>
      <c r="AG17" s="64">
        <f>AE17-AF17</f>
        <v>68.273449000000028</v>
      </c>
      <c r="AH17" s="65">
        <f>AG17/AF17</f>
        <v>0.62882336862588561</v>
      </c>
      <c r="AI17" s="64">
        <f>AVERAGE(S17:AD17)</f>
        <v>136.58449220833333</v>
      </c>
      <c r="AJ17" s="63">
        <f>MEDIAN(S17:AD17)</f>
        <v>141.8474995</v>
      </c>
      <c r="AK17" s="63">
        <f>_xlfn.STDEV.S(S17:AD17)</f>
        <v>22.71613580216038</v>
      </c>
      <c r="AL17" s="63"/>
    </row>
    <row r="18" spans="1:38" x14ac:dyDescent="0.25">
      <c r="R18" s="54" t="s">
        <v>523</v>
      </c>
      <c r="S18" s="63">
        <f>_xlfn.STDEV.S(S2:S9)</f>
        <v>8.8435496734123493</v>
      </c>
      <c r="T18" s="63">
        <f t="shared" ref="T18:AD18" si="16">_xlfn.STDEV.S(T2:T9)</f>
        <v>6.941462465715591</v>
      </c>
      <c r="U18" s="63">
        <f t="shared" si="16"/>
        <v>4.9249153571205504</v>
      </c>
      <c r="V18" s="63">
        <f t="shared" si="16"/>
        <v>8.0649427734782879</v>
      </c>
      <c r="W18" s="63">
        <f t="shared" si="16"/>
        <v>7.9167212007140177</v>
      </c>
      <c r="X18" s="63">
        <f t="shared" si="16"/>
        <v>5.9991649552046811</v>
      </c>
      <c r="Y18" s="63">
        <f t="shared" si="16"/>
        <v>8.3842573681755663</v>
      </c>
      <c r="Z18" s="63">
        <f t="shared" si="16"/>
        <v>4.9100940656356897</v>
      </c>
      <c r="AA18" s="63">
        <f t="shared" si="16"/>
        <v>6.7583343970343766</v>
      </c>
      <c r="AB18" s="63">
        <f t="shared" si="16"/>
        <v>15.069403097573581</v>
      </c>
      <c r="AC18" s="63">
        <f t="shared" si="16"/>
        <v>5.5202313209121163</v>
      </c>
      <c r="AD18" s="63">
        <f t="shared" si="16"/>
        <v>11.029841097782986</v>
      </c>
      <c r="AE18" s="64"/>
      <c r="AF18" s="64"/>
      <c r="AG18" s="64"/>
      <c r="AH18" s="65"/>
      <c r="AI18" s="64"/>
      <c r="AJ18" s="63"/>
      <c r="AK18" s="63"/>
      <c r="AL18" s="63"/>
    </row>
    <row r="19" spans="1:38" x14ac:dyDescent="0.25">
      <c r="R19" s="54" t="s">
        <v>526</v>
      </c>
      <c r="S19" s="63">
        <f>S12-S13</f>
        <v>25.523333000000008</v>
      </c>
      <c r="T19" s="63">
        <f>T12-T13</f>
        <v>21.236782000000005</v>
      </c>
      <c r="U19" s="63">
        <f t="shared" ref="U19:AD19" si="17">U12-U13</f>
        <v>15.986666999999997</v>
      </c>
      <c r="V19" s="63">
        <f t="shared" si="17"/>
        <v>23.665862000000004</v>
      </c>
      <c r="W19" s="63">
        <f t="shared" si="17"/>
        <v>24.798620999999983</v>
      </c>
      <c r="X19" s="63">
        <f t="shared" si="17"/>
        <v>17.736551999999989</v>
      </c>
      <c r="Y19" s="63">
        <f t="shared" si="17"/>
        <v>24.551953999999995</v>
      </c>
      <c r="Z19" s="63">
        <f t="shared" si="17"/>
        <v>15.383333999999991</v>
      </c>
      <c r="AA19" s="63">
        <f t="shared" si="17"/>
        <v>21.701262000000014</v>
      </c>
      <c r="AB19" s="63">
        <f>AB12-AB13</f>
        <v>50.066666999999995</v>
      </c>
      <c r="AC19" s="63">
        <f t="shared" si="17"/>
        <v>15.805634000000012</v>
      </c>
      <c r="AD19" s="63">
        <f t="shared" si="17"/>
        <v>33.065170000000009</v>
      </c>
      <c r="AE19" s="64">
        <f>MAX(S19:AD19)</f>
        <v>50.066666999999995</v>
      </c>
      <c r="AF19" s="64">
        <f>MIN(S19:AD19)</f>
        <v>15.383333999999991</v>
      </c>
      <c r="AG19" s="64">
        <f>AE19-AF19</f>
        <v>34.683333000000005</v>
      </c>
      <c r="AH19" s="65">
        <f>AG19/AF19</f>
        <v>2.25460443100306</v>
      </c>
      <c r="AI19" s="64">
        <f>AVERAGE(S19:AD19)</f>
        <v>24.126819833333332</v>
      </c>
      <c r="AJ19" s="63">
        <f>MEDIAN(S19:AD19)</f>
        <v>22.683562000000009</v>
      </c>
      <c r="AK19" s="63">
        <f>_xlfn.STDEV.S(S19:AD19)</f>
        <v>9.6417109974943145</v>
      </c>
      <c r="AL19" s="63"/>
    </row>
    <row r="20" spans="1:38" x14ac:dyDescent="0.25">
      <c r="R20" s="54" t="s">
        <v>527</v>
      </c>
      <c r="S20" s="67">
        <f>S19/S13</f>
        <v>0.16856356374559486</v>
      </c>
      <c r="T20" s="67">
        <f t="shared" ref="T20:AD20" si="18">T19/T13</f>
        <v>0.14864756381556801</v>
      </c>
      <c r="U20" s="67">
        <f t="shared" si="18"/>
        <v>0.15319747381715154</v>
      </c>
      <c r="V20" s="67">
        <f t="shared" si="18"/>
        <v>0.24142892233339514</v>
      </c>
      <c r="W20" s="67">
        <f t="shared" si="18"/>
        <v>0.23653467240768222</v>
      </c>
      <c r="X20" s="67">
        <f t="shared" si="18"/>
        <v>0.17915085139256956</v>
      </c>
      <c r="Y20" s="67">
        <f t="shared" si="18"/>
        <v>0.17894140799252417</v>
      </c>
      <c r="Z20" s="67">
        <f t="shared" si="18"/>
        <v>0.14172962962962954</v>
      </c>
      <c r="AA20" s="67">
        <f t="shared" si="18"/>
        <v>0.15507916877854475</v>
      </c>
      <c r="AB20" s="67">
        <f t="shared" si="18"/>
        <v>0.35050055153781656</v>
      </c>
      <c r="AC20" s="67">
        <f t="shared" si="18"/>
        <v>0.12508085810842667</v>
      </c>
      <c r="AD20" s="67">
        <f t="shared" si="18"/>
        <v>0.26108582973479194</v>
      </c>
      <c r="AE20" s="64"/>
      <c r="AF20" s="64"/>
      <c r="AG20" s="64"/>
      <c r="AH20" s="65"/>
      <c r="AI20" s="64"/>
      <c r="AJ20" s="63"/>
      <c r="AK20" s="63"/>
      <c r="AL20" s="63"/>
    </row>
    <row r="30" spans="1:38" x14ac:dyDescent="0.25">
      <c r="A30" t="s">
        <v>560</v>
      </c>
    </row>
    <row r="53" spans="1:1" x14ac:dyDescent="0.25">
      <c r="A53" t="s">
        <v>559</v>
      </c>
    </row>
    <row r="75" spans="1:9" ht="18.75" customHeight="1" x14ac:dyDescent="0.25">
      <c r="A75" s="68" t="s">
        <v>558</v>
      </c>
      <c r="B75" s="68"/>
      <c r="C75" s="68"/>
      <c r="D75" s="68"/>
      <c r="E75" s="68"/>
      <c r="F75" s="68"/>
      <c r="G75" s="68"/>
      <c r="H75" s="68"/>
      <c r="I75" s="68"/>
    </row>
  </sheetData>
  <conditionalFormatting sqref="S2:AI9">
    <cfRule type="cellIs" dxfId="1" priority="1" operator="equal">
      <formula>$AF$11</formula>
    </cfRule>
    <cfRule type="cellIs" dxfId="0" priority="2" operator="equal">
      <formula>$AE$10</formula>
    </cfRule>
  </conditionalFormatting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7"/>
  <sheetViews>
    <sheetView topLeftCell="L7" zoomScale="80" zoomScaleNormal="80" workbookViewId="0">
      <selection activeCell="N7" sqref="N7:N8"/>
    </sheetView>
  </sheetViews>
  <sheetFormatPr defaultRowHeight="15" x14ac:dyDescent="0.25"/>
  <cols>
    <col min="2" max="2" width="10.7109375" customWidth="1"/>
    <col min="3" max="3" width="11" customWidth="1"/>
    <col min="4" max="4" width="13.5703125" customWidth="1"/>
    <col min="5" max="5" width="18.85546875" customWidth="1"/>
    <col min="13" max="13" width="21.7109375" customWidth="1"/>
    <col min="14" max="14" width="61.42578125" customWidth="1"/>
    <col min="15" max="15" width="94.42578125" style="248" customWidth="1"/>
  </cols>
  <sheetData>
    <row r="1" spans="2:15" ht="15.75" thickBot="1" x14ac:dyDescent="0.3"/>
    <row r="2" spans="2:15" ht="15.75" thickBot="1" x14ac:dyDescent="0.3">
      <c r="B2" s="111"/>
      <c r="D2" s="111"/>
      <c r="M2" s="245" t="s">
        <v>663</v>
      </c>
      <c r="N2" s="246" t="s">
        <v>664</v>
      </c>
      <c r="O2" s="247" t="s">
        <v>665</v>
      </c>
    </row>
    <row r="3" spans="2:15" ht="16.5" customHeight="1" x14ac:dyDescent="0.25">
      <c r="B3" s="111"/>
      <c r="D3" s="111"/>
      <c r="M3" s="243" t="s">
        <v>666</v>
      </c>
      <c r="N3" s="288" t="s">
        <v>750</v>
      </c>
      <c r="O3" s="281" t="s">
        <v>751</v>
      </c>
    </row>
    <row r="4" spans="2:15" ht="16.5" customHeight="1" thickBot="1" x14ac:dyDescent="0.3">
      <c r="B4" s="111"/>
      <c r="D4" s="111"/>
      <c r="M4" s="244" t="s">
        <v>675</v>
      </c>
      <c r="N4" s="289"/>
      <c r="O4" s="282"/>
    </row>
    <row r="5" spans="2:15" ht="38.25" customHeight="1" thickBot="1" x14ac:dyDescent="0.3">
      <c r="B5" s="111"/>
      <c r="D5" s="111"/>
      <c r="M5" s="244" t="s">
        <v>667</v>
      </c>
      <c r="N5" s="252" t="s">
        <v>752</v>
      </c>
      <c r="O5" s="255" t="s">
        <v>753</v>
      </c>
    </row>
    <row r="6" spans="2:15" ht="24.75" customHeight="1" thickBot="1" x14ac:dyDescent="0.3">
      <c r="B6" s="111"/>
      <c r="D6" s="111"/>
      <c r="M6" s="244" t="s">
        <v>669</v>
      </c>
      <c r="N6" s="252" t="s">
        <v>754</v>
      </c>
      <c r="O6" s="255" t="s">
        <v>755</v>
      </c>
    </row>
    <row r="7" spans="2:15" ht="15.75" customHeight="1" x14ac:dyDescent="0.25">
      <c r="B7" s="111"/>
      <c r="D7" s="111"/>
      <c r="M7" s="243" t="s">
        <v>670</v>
      </c>
      <c r="N7" s="291" t="s">
        <v>671</v>
      </c>
      <c r="O7" s="281" t="s">
        <v>756</v>
      </c>
    </row>
    <row r="8" spans="2:15" ht="15" customHeight="1" thickBot="1" x14ac:dyDescent="0.3">
      <c r="B8" s="111"/>
      <c r="D8" s="111"/>
      <c r="M8" s="244" t="s">
        <v>674</v>
      </c>
      <c r="N8" s="292"/>
      <c r="O8" s="282"/>
    </row>
    <row r="9" spans="2:15" ht="54.75" customHeight="1" x14ac:dyDescent="0.25">
      <c r="B9" s="111"/>
      <c r="D9" s="111"/>
      <c r="M9" s="243" t="s">
        <v>757</v>
      </c>
      <c r="N9" s="279" t="s">
        <v>668</v>
      </c>
      <c r="O9" s="281" t="s">
        <v>758</v>
      </c>
    </row>
    <row r="10" spans="2:15" ht="55.5" customHeight="1" thickBot="1" x14ac:dyDescent="0.3">
      <c r="B10" s="111"/>
      <c r="D10" s="111"/>
      <c r="M10" s="244" t="s">
        <v>672</v>
      </c>
      <c r="N10" s="280"/>
      <c r="O10" s="282"/>
    </row>
    <row r="11" spans="2:15" ht="13.5" customHeight="1" x14ac:dyDescent="0.25">
      <c r="B11" s="111"/>
      <c r="D11" s="111"/>
      <c r="M11" s="243" t="s">
        <v>676</v>
      </c>
      <c r="N11" s="279" t="s">
        <v>761</v>
      </c>
      <c r="O11" s="281" t="s">
        <v>762</v>
      </c>
    </row>
    <row r="12" spans="2:15" ht="10.5" customHeight="1" x14ac:dyDescent="0.25">
      <c r="B12" s="123"/>
      <c r="M12" s="243" t="s">
        <v>759</v>
      </c>
      <c r="N12" s="283"/>
      <c r="O12" s="284"/>
    </row>
    <row r="13" spans="2:15" ht="13.5" customHeight="1" thickBot="1" x14ac:dyDescent="0.3">
      <c r="B13" s="123"/>
      <c r="M13" s="244" t="s">
        <v>760</v>
      </c>
      <c r="N13" s="280"/>
      <c r="O13" s="282"/>
    </row>
    <row r="14" spans="2:15" ht="39.75" customHeight="1" thickBot="1" x14ac:dyDescent="0.3">
      <c r="M14" s="244" t="s">
        <v>677</v>
      </c>
      <c r="N14" s="252" t="s">
        <v>678</v>
      </c>
      <c r="O14" s="255" t="s">
        <v>763</v>
      </c>
    </row>
    <row r="15" spans="2:15" ht="17.25" customHeight="1" x14ac:dyDescent="0.25">
      <c r="M15" s="277" t="s">
        <v>679</v>
      </c>
      <c r="N15" s="279" t="s">
        <v>680</v>
      </c>
      <c r="O15" s="281" t="s">
        <v>765</v>
      </c>
    </row>
    <row r="16" spans="2:15" ht="15.75" customHeight="1" thickBot="1" x14ac:dyDescent="0.3">
      <c r="M16" s="290"/>
      <c r="N16" s="283"/>
      <c r="O16" s="282"/>
    </row>
    <row r="17" spans="13:15" ht="12.75" customHeight="1" x14ac:dyDescent="0.25">
      <c r="M17" s="290"/>
      <c r="N17" s="283" t="s">
        <v>764</v>
      </c>
      <c r="O17" s="281" t="s">
        <v>766</v>
      </c>
    </row>
    <row r="18" spans="13:15" ht="5.25" customHeight="1" x14ac:dyDescent="0.25">
      <c r="M18" s="290"/>
      <c r="N18" s="283"/>
      <c r="O18" s="284"/>
    </row>
    <row r="19" spans="13:15" ht="9.75" customHeight="1" x14ac:dyDescent="0.25">
      <c r="M19" s="290"/>
      <c r="N19" s="283"/>
      <c r="O19" s="284"/>
    </row>
    <row r="20" spans="13:15" ht="9" customHeight="1" thickBot="1" x14ac:dyDescent="0.3">
      <c r="M20" s="278"/>
      <c r="N20" s="280"/>
      <c r="O20" s="282"/>
    </row>
    <row r="21" spans="13:15" x14ac:dyDescent="0.25">
      <c r="M21" s="250"/>
      <c r="N21" s="254"/>
      <c r="O21" s="251"/>
    </row>
    <row r="22" spans="13:15" ht="15.75" thickBot="1" x14ac:dyDescent="0.3">
      <c r="M22" s="250"/>
      <c r="N22" s="250"/>
      <c r="O22" s="251"/>
    </row>
    <row r="23" spans="13:15" ht="15.75" thickBot="1" x14ac:dyDescent="0.3">
      <c r="M23" s="245" t="s">
        <v>663</v>
      </c>
      <c r="N23" s="246" t="s">
        <v>664</v>
      </c>
      <c r="O23" s="247" t="s">
        <v>665</v>
      </c>
    </row>
    <row r="24" spans="13:15" x14ac:dyDescent="0.25">
      <c r="M24" s="243" t="s">
        <v>666</v>
      </c>
      <c r="N24" s="288" t="s">
        <v>750</v>
      </c>
      <c r="O24" s="281" t="s">
        <v>751</v>
      </c>
    </row>
    <row r="25" spans="13:15" ht="15.75" thickBot="1" x14ac:dyDescent="0.3">
      <c r="M25" s="244" t="s">
        <v>675</v>
      </c>
      <c r="N25" s="289"/>
      <c r="O25" s="282"/>
    </row>
    <row r="26" spans="13:15" ht="37.5" customHeight="1" thickBot="1" x14ac:dyDescent="0.3">
      <c r="M26" s="244" t="s">
        <v>667</v>
      </c>
      <c r="N26" s="252" t="s">
        <v>752</v>
      </c>
      <c r="O26" s="255" t="s">
        <v>753</v>
      </c>
    </row>
    <row r="27" spans="13:15" ht="28.5" customHeight="1" thickBot="1" x14ac:dyDescent="0.3">
      <c r="M27" s="244" t="s">
        <v>669</v>
      </c>
      <c r="N27" s="252" t="s">
        <v>754</v>
      </c>
      <c r="O27" s="255" t="s">
        <v>755</v>
      </c>
    </row>
    <row r="28" spans="13:15" x14ac:dyDescent="0.25">
      <c r="M28" s="243" t="s">
        <v>670</v>
      </c>
      <c r="N28" s="279" t="s">
        <v>671</v>
      </c>
      <c r="O28" s="281" t="s">
        <v>756</v>
      </c>
    </row>
    <row r="29" spans="13:15" ht="15.75" thickBot="1" x14ac:dyDescent="0.3">
      <c r="M29" s="244" t="s">
        <v>674</v>
      </c>
      <c r="N29" s="280"/>
      <c r="O29" s="282"/>
    </row>
    <row r="30" spans="13:15" ht="58.5" customHeight="1" x14ac:dyDescent="0.25">
      <c r="M30" s="243" t="s">
        <v>757</v>
      </c>
      <c r="N30" s="279" t="s">
        <v>668</v>
      </c>
      <c r="O30" s="281" t="s">
        <v>758</v>
      </c>
    </row>
    <row r="31" spans="13:15" ht="51" customHeight="1" thickBot="1" x14ac:dyDescent="0.3">
      <c r="M31" s="244" t="s">
        <v>672</v>
      </c>
      <c r="N31" s="280"/>
      <c r="O31" s="282"/>
    </row>
    <row r="32" spans="13:15" ht="14.25" customHeight="1" x14ac:dyDescent="0.25">
      <c r="M32" s="243" t="s">
        <v>676</v>
      </c>
      <c r="N32" s="279" t="s">
        <v>761</v>
      </c>
      <c r="O32" s="281" t="s">
        <v>762</v>
      </c>
    </row>
    <row r="33" spans="13:15" ht="12.75" customHeight="1" x14ac:dyDescent="0.25">
      <c r="M33" s="243" t="s">
        <v>759</v>
      </c>
      <c r="N33" s="283"/>
      <c r="O33" s="284"/>
    </row>
    <row r="34" spans="13:15" ht="15" customHeight="1" thickBot="1" x14ac:dyDescent="0.3">
      <c r="M34" s="244" t="s">
        <v>760</v>
      </c>
      <c r="N34" s="280"/>
      <c r="O34" s="282"/>
    </row>
    <row r="35" spans="13:15" ht="40.5" customHeight="1" thickBot="1" x14ac:dyDescent="0.3">
      <c r="M35" s="244" t="s">
        <v>677</v>
      </c>
      <c r="N35" s="252" t="s">
        <v>678</v>
      </c>
      <c r="O35" s="255" t="s">
        <v>763</v>
      </c>
    </row>
    <row r="36" spans="13:15" x14ac:dyDescent="0.25">
      <c r="M36" s="285" t="s">
        <v>679</v>
      </c>
      <c r="N36" s="279" t="s">
        <v>680</v>
      </c>
      <c r="O36" s="281" t="s">
        <v>765</v>
      </c>
    </row>
    <row r="37" spans="13:15" ht="19.5" customHeight="1" thickBot="1" x14ac:dyDescent="0.3">
      <c r="M37" s="286"/>
      <c r="N37" s="283"/>
      <c r="O37" s="282"/>
    </row>
    <row r="38" spans="13:15" ht="9.75" customHeight="1" x14ac:dyDescent="0.25">
      <c r="M38" s="286"/>
      <c r="N38" s="283" t="s">
        <v>764</v>
      </c>
      <c r="O38" s="281" t="s">
        <v>766</v>
      </c>
    </row>
    <row r="39" spans="13:15" ht="8.25" customHeight="1" x14ac:dyDescent="0.25">
      <c r="M39" s="286"/>
      <c r="N39" s="283"/>
      <c r="O39" s="284"/>
    </row>
    <row r="40" spans="13:15" ht="9" customHeight="1" x14ac:dyDescent="0.25">
      <c r="M40" s="286"/>
      <c r="N40" s="283"/>
      <c r="O40" s="284"/>
    </row>
    <row r="41" spans="13:15" ht="9" customHeight="1" thickBot="1" x14ac:dyDescent="0.3">
      <c r="M41" s="287"/>
      <c r="N41" s="280"/>
      <c r="O41" s="282"/>
    </row>
    <row r="42" spans="13:15" ht="54.75" customHeight="1" thickBot="1" x14ac:dyDescent="0.3">
      <c r="M42" s="256" t="s">
        <v>767</v>
      </c>
      <c r="N42" s="257" t="s">
        <v>768</v>
      </c>
      <c r="O42" s="255" t="s">
        <v>769</v>
      </c>
    </row>
    <row r="43" spans="13:15" ht="39.75" customHeight="1" thickBot="1" x14ac:dyDescent="0.3">
      <c r="M43" s="244" t="s">
        <v>770</v>
      </c>
      <c r="N43" s="252" t="s">
        <v>771</v>
      </c>
      <c r="O43" s="249" t="s">
        <v>774</v>
      </c>
    </row>
    <row r="44" spans="13:15" ht="21" customHeight="1" x14ac:dyDescent="0.25">
      <c r="M44" s="277" t="s">
        <v>673</v>
      </c>
      <c r="N44" s="279" t="s">
        <v>772</v>
      </c>
      <c r="O44" s="281" t="s">
        <v>773</v>
      </c>
    </row>
    <row r="45" spans="13:15" ht="14.25" customHeight="1" thickBot="1" x14ac:dyDescent="0.3">
      <c r="M45" s="278"/>
      <c r="N45" s="280"/>
      <c r="O45" s="282"/>
    </row>
    <row r="46" spans="13:15" x14ac:dyDescent="0.25">
      <c r="N46" s="253"/>
    </row>
    <row r="47" spans="13:15" x14ac:dyDescent="0.25">
      <c r="N47" s="253"/>
    </row>
  </sheetData>
  <mergeCells count="29">
    <mergeCell ref="N11:N13"/>
    <mergeCell ref="O11:O13"/>
    <mergeCell ref="N3:N4"/>
    <mergeCell ref="O3:O4"/>
    <mergeCell ref="N7:N8"/>
    <mergeCell ref="O7:O8"/>
    <mergeCell ref="N9:N10"/>
    <mergeCell ref="O9:O10"/>
    <mergeCell ref="M15:M20"/>
    <mergeCell ref="O17:O20"/>
    <mergeCell ref="O15:O16"/>
    <mergeCell ref="N17:N20"/>
    <mergeCell ref="N15:N16"/>
    <mergeCell ref="N24:N25"/>
    <mergeCell ref="O24:O25"/>
    <mergeCell ref="N28:N29"/>
    <mergeCell ref="O28:O29"/>
    <mergeCell ref="N30:N31"/>
    <mergeCell ref="O30:O31"/>
    <mergeCell ref="M44:M45"/>
    <mergeCell ref="N44:N45"/>
    <mergeCell ref="O44:O45"/>
    <mergeCell ref="N32:N34"/>
    <mergeCell ref="O32:O34"/>
    <mergeCell ref="M36:M41"/>
    <mergeCell ref="N36:N37"/>
    <mergeCell ref="O36:O37"/>
    <mergeCell ref="N38:N41"/>
    <mergeCell ref="O38:O41"/>
  </mergeCells>
  <hyperlinks>
    <hyperlink ref="N3" r:id="rId1"/>
    <hyperlink ref="N5" r:id="rId2"/>
    <hyperlink ref="N6" r:id="rId3"/>
    <hyperlink ref="N7" r:id="rId4"/>
    <hyperlink ref="N9" r:id="rId5"/>
    <hyperlink ref="N11" r:id="rId6"/>
    <hyperlink ref="N14" r:id="rId7"/>
    <hyperlink ref="N15" r:id="rId8"/>
    <hyperlink ref="N17" r:id="rId9"/>
    <hyperlink ref="N24" r:id="rId10"/>
    <hyperlink ref="N26" r:id="rId11"/>
    <hyperlink ref="N27" r:id="rId12"/>
    <hyperlink ref="N28" r:id="rId13"/>
    <hyperlink ref="N30" r:id="rId14"/>
    <hyperlink ref="N32" r:id="rId15"/>
    <hyperlink ref="N35" r:id="rId16"/>
    <hyperlink ref="N36" r:id="rId17"/>
    <hyperlink ref="N38" r:id="rId18"/>
    <hyperlink ref="N42" r:id="rId19"/>
    <hyperlink ref="N43" r:id="rId20"/>
    <hyperlink ref="N44" r:id="rId21"/>
  </hyperlinks>
  <pageMargins left="0.511811024" right="0.511811024" top="0.78740157499999996" bottom="0.78740157499999996" header="0.31496062000000002" footer="0.31496062000000002"/>
  <pageSetup paperSize="9" orientation="portrait" r:id="rId22"/>
  <drawing r:id="rId2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3"/>
  <sheetViews>
    <sheetView topLeftCell="A13" zoomScale="70" zoomScaleNormal="70" workbookViewId="0">
      <selection activeCell="M48" sqref="M48"/>
    </sheetView>
  </sheetViews>
  <sheetFormatPr defaultRowHeight="15" x14ac:dyDescent="0.25"/>
  <cols>
    <col min="2" max="2" width="12" customWidth="1"/>
    <col min="10" max="10" width="31.28515625" customWidth="1"/>
  </cols>
  <sheetData>
    <row r="2" spans="2:10" ht="15.75" thickBot="1" x14ac:dyDescent="0.3"/>
    <row r="3" spans="2:10" ht="15.75" thickBot="1" x14ac:dyDescent="0.3">
      <c r="B3" s="259" t="s">
        <v>729</v>
      </c>
      <c r="C3" s="294" t="s">
        <v>728</v>
      </c>
      <c r="D3" s="294"/>
      <c r="E3" s="294"/>
      <c r="F3" s="294"/>
      <c r="G3" s="294"/>
      <c r="H3" s="294"/>
      <c r="I3" s="294"/>
      <c r="J3" s="294"/>
    </row>
    <row r="4" spans="2:10" ht="15.75" thickBot="1" x14ac:dyDescent="0.3">
      <c r="B4" s="260">
        <v>70</v>
      </c>
      <c r="C4" s="293" t="s">
        <v>739</v>
      </c>
      <c r="D4" s="293"/>
      <c r="E4" s="293"/>
      <c r="F4" s="293"/>
      <c r="G4" s="293"/>
      <c r="H4" s="293"/>
      <c r="I4" s="293"/>
      <c r="J4" s="293"/>
    </row>
    <row r="5" spans="2:10" ht="15.75" thickBot="1" x14ac:dyDescent="0.3">
      <c r="B5" s="260">
        <v>71</v>
      </c>
      <c r="C5" s="293" t="s">
        <v>740</v>
      </c>
      <c r="D5" s="293"/>
      <c r="E5" s="293"/>
      <c r="F5" s="293"/>
      <c r="G5" s="293"/>
      <c r="H5" s="293"/>
      <c r="I5" s="293"/>
      <c r="J5" s="293"/>
    </row>
    <row r="6" spans="2:10" ht="15.75" thickBot="1" x14ac:dyDescent="0.3">
      <c r="B6" s="261">
        <v>72</v>
      </c>
      <c r="C6" s="293" t="s">
        <v>741</v>
      </c>
      <c r="D6" s="293"/>
      <c r="E6" s="293"/>
      <c r="F6" s="293"/>
      <c r="G6" s="293"/>
      <c r="H6" s="293"/>
      <c r="I6" s="293"/>
      <c r="J6" s="293"/>
    </row>
    <row r="7" spans="2:10" ht="15.75" thickBot="1" x14ac:dyDescent="0.3">
      <c r="B7" s="261">
        <v>73</v>
      </c>
      <c r="C7" s="293" t="s">
        <v>742</v>
      </c>
      <c r="D7" s="293"/>
      <c r="E7" s="293"/>
      <c r="F7" s="293"/>
      <c r="G7" s="293"/>
      <c r="H7" s="293"/>
      <c r="I7" s="293"/>
      <c r="J7" s="293"/>
    </row>
    <row r="8" spans="2:10" ht="15.75" thickBot="1" x14ac:dyDescent="0.3">
      <c r="B8" s="261">
        <v>74</v>
      </c>
      <c r="C8" s="293" t="s">
        <v>748</v>
      </c>
      <c r="D8" s="293"/>
      <c r="E8" s="293"/>
      <c r="F8" s="293"/>
      <c r="G8" s="293"/>
      <c r="H8" s="293"/>
      <c r="I8" s="293"/>
      <c r="J8" s="293"/>
    </row>
    <row r="9" spans="2:10" ht="15.75" thickBot="1" x14ac:dyDescent="0.3">
      <c r="B9" s="261">
        <v>75</v>
      </c>
      <c r="C9" s="293" t="s">
        <v>749</v>
      </c>
      <c r="D9" s="293"/>
      <c r="E9" s="293"/>
      <c r="F9" s="293"/>
      <c r="G9" s="293"/>
      <c r="H9" s="293"/>
      <c r="I9" s="293"/>
      <c r="J9" s="293"/>
    </row>
    <row r="10" spans="2:10" ht="15.75" thickBot="1" x14ac:dyDescent="0.3">
      <c r="B10" s="261">
        <v>76</v>
      </c>
      <c r="C10" s="293" t="s">
        <v>743</v>
      </c>
      <c r="D10" s="293"/>
      <c r="E10" s="293"/>
      <c r="F10" s="293"/>
      <c r="G10" s="293"/>
      <c r="H10" s="293"/>
      <c r="I10" s="293"/>
      <c r="J10" s="293"/>
    </row>
    <row r="11" spans="2:10" ht="15.75" thickBot="1" x14ac:dyDescent="0.3">
      <c r="B11" s="261">
        <v>77</v>
      </c>
      <c r="C11" s="293" t="s">
        <v>745</v>
      </c>
      <c r="D11" s="293"/>
      <c r="E11" s="293"/>
      <c r="F11" s="293"/>
      <c r="G11" s="293"/>
      <c r="H11" s="293"/>
      <c r="I11" s="293"/>
      <c r="J11" s="293"/>
    </row>
    <row r="12" spans="2:10" ht="15.75" thickBot="1" x14ac:dyDescent="0.3">
      <c r="B12" s="261">
        <v>79</v>
      </c>
      <c r="C12" s="293" t="s">
        <v>744</v>
      </c>
      <c r="D12" s="293"/>
      <c r="E12" s="293"/>
      <c r="F12" s="293"/>
      <c r="G12" s="293"/>
      <c r="H12" s="293"/>
      <c r="I12" s="293"/>
      <c r="J12" s="293"/>
    </row>
    <row r="13" spans="2:10" ht="15.75" thickBot="1" x14ac:dyDescent="0.3">
      <c r="B13" s="260">
        <v>80</v>
      </c>
      <c r="C13" s="297" t="s">
        <v>730</v>
      </c>
      <c r="D13" s="297"/>
      <c r="E13" s="297"/>
      <c r="F13" s="297"/>
      <c r="G13" s="297"/>
      <c r="H13" s="297"/>
      <c r="I13" s="297"/>
      <c r="J13" s="297"/>
    </row>
    <row r="14" spans="2:10" ht="15.75" thickBot="1" x14ac:dyDescent="0.3">
      <c r="B14" s="260">
        <v>81</v>
      </c>
      <c r="C14" s="297" t="s">
        <v>731</v>
      </c>
      <c r="D14" s="297"/>
      <c r="E14" s="297"/>
      <c r="F14" s="297"/>
      <c r="G14" s="297"/>
      <c r="H14" s="297"/>
      <c r="I14" s="297"/>
      <c r="J14" s="297"/>
    </row>
    <row r="15" spans="2:10" ht="15.75" thickBot="1" x14ac:dyDescent="0.3">
      <c r="B15" s="260">
        <v>82</v>
      </c>
      <c r="C15" s="297" t="s">
        <v>732</v>
      </c>
      <c r="D15" s="297"/>
      <c r="E15" s="297"/>
      <c r="F15" s="297"/>
      <c r="G15" s="297"/>
      <c r="H15" s="297"/>
      <c r="I15" s="297"/>
      <c r="J15" s="297"/>
    </row>
    <row r="16" spans="2:10" ht="15.75" thickBot="1" x14ac:dyDescent="0.3">
      <c r="B16" s="260">
        <v>83</v>
      </c>
      <c r="C16" s="297" t="s">
        <v>733</v>
      </c>
      <c r="D16" s="297"/>
      <c r="E16" s="297"/>
      <c r="F16" s="297"/>
      <c r="G16" s="297"/>
      <c r="H16" s="297"/>
      <c r="I16" s="297"/>
      <c r="J16" s="297"/>
    </row>
    <row r="17" spans="2:10" ht="15.75" thickBot="1" x14ac:dyDescent="0.3">
      <c r="B17" s="260">
        <v>84</v>
      </c>
      <c r="C17" s="297" t="s">
        <v>734</v>
      </c>
      <c r="D17" s="297"/>
      <c r="E17" s="297"/>
      <c r="F17" s="297"/>
      <c r="G17" s="297"/>
      <c r="H17" s="297"/>
      <c r="I17" s="297"/>
      <c r="J17" s="297"/>
    </row>
    <row r="18" spans="2:10" ht="15.75" thickBot="1" x14ac:dyDescent="0.3">
      <c r="B18" s="260">
        <v>85</v>
      </c>
      <c r="C18" s="293" t="s">
        <v>735</v>
      </c>
      <c r="D18" s="293"/>
      <c r="E18" s="293"/>
      <c r="F18" s="293"/>
      <c r="G18" s="293"/>
      <c r="H18" s="293"/>
      <c r="I18" s="293"/>
      <c r="J18" s="293"/>
    </row>
    <row r="19" spans="2:10" ht="15.75" thickBot="1" x14ac:dyDescent="0.3">
      <c r="B19" s="260">
        <v>86</v>
      </c>
      <c r="C19" s="293" t="s">
        <v>736</v>
      </c>
      <c r="D19" s="293"/>
      <c r="E19" s="293"/>
      <c r="F19" s="293"/>
      <c r="G19" s="293"/>
      <c r="H19" s="293"/>
      <c r="I19" s="293"/>
      <c r="J19" s="293"/>
    </row>
    <row r="20" spans="2:10" ht="15.75" thickBot="1" x14ac:dyDescent="0.3">
      <c r="B20" s="260">
        <v>87</v>
      </c>
      <c r="C20" s="293" t="s">
        <v>737</v>
      </c>
      <c r="D20" s="293"/>
      <c r="E20" s="293"/>
      <c r="F20" s="293"/>
      <c r="G20" s="293"/>
      <c r="H20" s="293"/>
      <c r="I20" s="293"/>
      <c r="J20" s="293"/>
    </row>
    <row r="21" spans="2:10" ht="15.75" thickBot="1" x14ac:dyDescent="0.3">
      <c r="B21" s="260">
        <v>88</v>
      </c>
      <c r="C21" s="293" t="s">
        <v>738</v>
      </c>
      <c r="D21" s="293"/>
      <c r="E21" s="293"/>
      <c r="F21" s="293"/>
      <c r="G21" s="293"/>
      <c r="H21" s="293"/>
      <c r="I21" s="293"/>
      <c r="J21" s="293"/>
    </row>
    <row r="22" spans="2:10" ht="15.75" thickBot="1" x14ac:dyDescent="0.3">
      <c r="B22" s="258"/>
      <c r="C22" s="258"/>
      <c r="D22" s="258"/>
      <c r="E22" s="258"/>
      <c r="F22" s="258"/>
      <c r="G22" s="258"/>
      <c r="H22" s="258"/>
      <c r="I22" s="258"/>
      <c r="J22" s="258"/>
    </row>
    <row r="23" spans="2:10" ht="15.75" thickBot="1" x14ac:dyDescent="0.3">
      <c r="B23" s="259" t="s">
        <v>729</v>
      </c>
      <c r="C23" s="294" t="s">
        <v>728</v>
      </c>
      <c r="D23" s="294"/>
      <c r="E23" s="294"/>
      <c r="F23" s="294"/>
      <c r="G23" s="294"/>
      <c r="H23" s="294"/>
      <c r="I23" s="294"/>
      <c r="J23" s="294"/>
    </row>
    <row r="24" spans="2:10" ht="15.75" thickBot="1" x14ac:dyDescent="0.3">
      <c r="B24" s="262">
        <v>80</v>
      </c>
      <c r="C24" s="296" t="s">
        <v>730</v>
      </c>
      <c r="D24" s="296"/>
      <c r="E24" s="296"/>
      <c r="F24" s="296"/>
      <c r="G24" s="296"/>
      <c r="H24" s="296"/>
      <c r="I24" s="296"/>
      <c r="J24" s="296"/>
    </row>
    <row r="25" spans="2:10" ht="15.75" thickBot="1" x14ac:dyDescent="0.3">
      <c r="B25" s="262">
        <v>81</v>
      </c>
      <c r="C25" s="296" t="s">
        <v>747</v>
      </c>
      <c r="D25" s="296"/>
      <c r="E25" s="296"/>
      <c r="F25" s="296"/>
      <c r="G25" s="296"/>
      <c r="H25" s="296"/>
      <c r="I25" s="296"/>
      <c r="J25" s="296"/>
    </row>
    <row r="26" spans="2:10" ht="15.75" thickBot="1" x14ac:dyDescent="0.3">
      <c r="B26" s="262">
        <v>82</v>
      </c>
      <c r="C26" s="296" t="s">
        <v>746</v>
      </c>
      <c r="D26" s="296"/>
      <c r="E26" s="296"/>
      <c r="F26" s="296"/>
      <c r="G26" s="296"/>
      <c r="H26" s="296"/>
      <c r="I26" s="296"/>
      <c r="J26" s="296"/>
    </row>
    <row r="27" spans="2:10" ht="15.75" thickBot="1" x14ac:dyDescent="0.3">
      <c r="B27" s="262">
        <v>83</v>
      </c>
      <c r="C27" s="296" t="s">
        <v>733</v>
      </c>
      <c r="D27" s="296"/>
      <c r="E27" s="296"/>
      <c r="F27" s="296"/>
      <c r="G27" s="296"/>
      <c r="H27" s="296"/>
      <c r="I27" s="296"/>
      <c r="J27" s="296"/>
    </row>
    <row r="28" spans="2:10" ht="15.75" thickBot="1" x14ac:dyDescent="0.3">
      <c r="B28" s="262">
        <v>84</v>
      </c>
      <c r="C28" s="296" t="s">
        <v>734</v>
      </c>
      <c r="D28" s="296"/>
      <c r="E28" s="296"/>
      <c r="F28" s="296"/>
      <c r="G28" s="296"/>
      <c r="H28" s="296"/>
      <c r="I28" s="296"/>
      <c r="J28" s="296"/>
    </row>
    <row r="29" spans="2:10" ht="15.75" thickBot="1" x14ac:dyDescent="0.3">
      <c r="B29" s="262">
        <v>85</v>
      </c>
      <c r="C29" s="295" t="s">
        <v>735</v>
      </c>
      <c r="D29" s="295"/>
      <c r="E29" s="295"/>
      <c r="F29" s="295"/>
      <c r="G29" s="295"/>
      <c r="H29" s="295"/>
      <c r="I29" s="295"/>
      <c r="J29" s="295"/>
    </row>
    <row r="30" spans="2:10" ht="15.75" thickBot="1" x14ac:dyDescent="0.3">
      <c r="B30" s="262">
        <v>86</v>
      </c>
      <c r="C30" s="295" t="s">
        <v>736</v>
      </c>
      <c r="D30" s="295"/>
      <c r="E30" s="295"/>
      <c r="F30" s="295"/>
      <c r="G30" s="295"/>
      <c r="H30" s="295"/>
      <c r="I30" s="295"/>
      <c r="J30" s="295"/>
    </row>
    <row r="31" spans="2:10" ht="15.75" thickBot="1" x14ac:dyDescent="0.3">
      <c r="B31" s="262">
        <v>87</v>
      </c>
      <c r="C31" s="295" t="s">
        <v>737</v>
      </c>
      <c r="D31" s="295"/>
      <c r="E31" s="295"/>
      <c r="F31" s="295"/>
      <c r="G31" s="295"/>
      <c r="H31" s="295"/>
      <c r="I31" s="295"/>
      <c r="J31" s="295"/>
    </row>
    <row r="32" spans="2:10" ht="15.75" thickBot="1" x14ac:dyDescent="0.3">
      <c r="B32" s="262">
        <v>88</v>
      </c>
      <c r="C32" s="295" t="s">
        <v>738</v>
      </c>
      <c r="D32" s="295"/>
      <c r="E32" s="295"/>
      <c r="F32" s="295"/>
      <c r="G32" s="295"/>
      <c r="H32" s="295"/>
      <c r="I32" s="295"/>
      <c r="J32" s="295"/>
    </row>
    <row r="33" spans="2:10" ht="15.75" thickBot="1" x14ac:dyDescent="0.3"/>
    <row r="34" spans="2:10" ht="15.75" thickBot="1" x14ac:dyDescent="0.3">
      <c r="B34" s="259" t="s">
        <v>729</v>
      </c>
      <c r="C34" s="294" t="s">
        <v>728</v>
      </c>
      <c r="D34" s="294"/>
      <c r="E34" s="294"/>
      <c r="F34" s="294"/>
      <c r="G34" s="294"/>
      <c r="H34" s="294"/>
      <c r="I34" s="294"/>
      <c r="J34" s="294"/>
    </row>
    <row r="35" spans="2:10" ht="15.75" thickBot="1" x14ac:dyDescent="0.3">
      <c r="B35" s="260">
        <v>70</v>
      </c>
      <c r="C35" s="293" t="s">
        <v>739</v>
      </c>
      <c r="D35" s="293"/>
      <c r="E35" s="293"/>
      <c r="F35" s="293"/>
      <c r="G35" s="293"/>
      <c r="H35" s="293"/>
      <c r="I35" s="293"/>
      <c r="J35" s="293"/>
    </row>
    <row r="36" spans="2:10" ht="15.75" thickBot="1" x14ac:dyDescent="0.3">
      <c r="B36" s="260">
        <v>71</v>
      </c>
      <c r="C36" s="293" t="s">
        <v>740</v>
      </c>
      <c r="D36" s="293"/>
      <c r="E36" s="293"/>
      <c r="F36" s="293"/>
      <c r="G36" s="293"/>
      <c r="H36" s="293"/>
      <c r="I36" s="293"/>
      <c r="J36" s="293"/>
    </row>
    <row r="37" spans="2:10" ht="15.75" thickBot="1" x14ac:dyDescent="0.3">
      <c r="B37" s="261">
        <v>72</v>
      </c>
      <c r="C37" s="293" t="s">
        <v>741</v>
      </c>
      <c r="D37" s="293"/>
      <c r="E37" s="293"/>
      <c r="F37" s="293"/>
      <c r="G37" s="293"/>
      <c r="H37" s="293"/>
      <c r="I37" s="293"/>
      <c r="J37" s="293"/>
    </row>
    <row r="38" spans="2:10" ht="15.75" thickBot="1" x14ac:dyDescent="0.3">
      <c r="B38" s="261">
        <v>73</v>
      </c>
      <c r="C38" s="293" t="s">
        <v>742</v>
      </c>
      <c r="D38" s="293"/>
      <c r="E38" s="293"/>
      <c r="F38" s="293"/>
      <c r="G38" s="293"/>
      <c r="H38" s="293"/>
      <c r="I38" s="293"/>
      <c r="J38" s="293"/>
    </row>
    <row r="39" spans="2:10" ht="15.75" thickBot="1" x14ac:dyDescent="0.3">
      <c r="B39" s="261">
        <v>74</v>
      </c>
      <c r="C39" s="293" t="s">
        <v>748</v>
      </c>
      <c r="D39" s="293"/>
      <c r="E39" s="293"/>
      <c r="F39" s="293"/>
      <c r="G39" s="293"/>
      <c r="H39" s="293"/>
      <c r="I39" s="293"/>
      <c r="J39" s="293"/>
    </row>
    <row r="40" spans="2:10" ht="15.75" thickBot="1" x14ac:dyDescent="0.3">
      <c r="B40" s="261">
        <v>75</v>
      </c>
      <c r="C40" s="293" t="s">
        <v>749</v>
      </c>
      <c r="D40" s="293"/>
      <c r="E40" s="293"/>
      <c r="F40" s="293"/>
      <c r="G40" s="293"/>
      <c r="H40" s="293"/>
      <c r="I40" s="293"/>
      <c r="J40" s="293"/>
    </row>
    <row r="41" spans="2:10" ht="15.75" thickBot="1" x14ac:dyDescent="0.3">
      <c r="B41" s="261">
        <v>76</v>
      </c>
      <c r="C41" s="293" t="s">
        <v>743</v>
      </c>
      <c r="D41" s="293"/>
      <c r="E41" s="293"/>
      <c r="F41" s="293"/>
      <c r="G41" s="293"/>
      <c r="H41" s="293"/>
      <c r="I41" s="293"/>
      <c r="J41" s="293"/>
    </row>
    <row r="42" spans="2:10" ht="15.75" thickBot="1" x14ac:dyDescent="0.3">
      <c r="B42" s="261">
        <v>77</v>
      </c>
      <c r="C42" s="293" t="s">
        <v>745</v>
      </c>
      <c r="D42" s="293"/>
      <c r="E42" s="293"/>
      <c r="F42" s="293"/>
      <c r="G42" s="293"/>
      <c r="H42" s="293"/>
      <c r="I42" s="293"/>
      <c r="J42" s="293"/>
    </row>
    <row r="43" spans="2:10" ht="15.75" thickBot="1" x14ac:dyDescent="0.3">
      <c r="B43" s="261">
        <v>79</v>
      </c>
      <c r="C43" s="293" t="s">
        <v>744</v>
      </c>
      <c r="D43" s="293"/>
      <c r="E43" s="293"/>
      <c r="F43" s="293"/>
      <c r="G43" s="293"/>
      <c r="H43" s="293"/>
      <c r="I43" s="293"/>
      <c r="J43" s="293"/>
    </row>
  </sheetData>
  <mergeCells count="39">
    <mergeCell ref="C17:J17"/>
    <mergeCell ref="C10:J10"/>
    <mergeCell ref="C11:J11"/>
    <mergeCell ref="C12:J12"/>
    <mergeCell ref="C3:J3"/>
    <mergeCell ref="C4:J4"/>
    <mergeCell ref="C13:J13"/>
    <mergeCell ref="C14:J14"/>
    <mergeCell ref="C16:J16"/>
    <mergeCell ref="C15:J15"/>
    <mergeCell ref="C5:J5"/>
    <mergeCell ref="C6:J6"/>
    <mergeCell ref="C7:J7"/>
    <mergeCell ref="C8:J8"/>
    <mergeCell ref="C9:J9"/>
    <mergeCell ref="C24:J24"/>
    <mergeCell ref="C25:J25"/>
    <mergeCell ref="C23:J23"/>
    <mergeCell ref="C18:J18"/>
    <mergeCell ref="C19:J19"/>
    <mergeCell ref="C20:J20"/>
    <mergeCell ref="C21:J21"/>
    <mergeCell ref="C32:J32"/>
    <mergeCell ref="C26:J26"/>
    <mergeCell ref="C27:J27"/>
    <mergeCell ref="C28:J28"/>
    <mergeCell ref="C29:J29"/>
    <mergeCell ref="C30:J30"/>
    <mergeCell ref="C31:J31"/>
    <mergeCell ref="C34:J34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2"/>
  <sheetViews>
    <sheetView topLeftCell="A19" zoomScale="80" zoomScaleNormal="80" workbookViewId="0">
      <selection activeCell="H62" sqref="H62"/>
    </sheetView>
  </sheetViews>
  <sheetFormatPr defaultRowHeight="15" x14ac:dyDescent="0.25"/>
  <cols>
    <col min="1" max="1" width="12.5703125" customWidth="1"/>
    <col min="2" max="2" width="6.7109375" customWidth="1"/>
    <col min="3" max="3" width="10.140625" customWidth="1"/>
    <col min="4" max="4" width="10" customWidth="1"/>
    <col min="5" max="5" width="30.28515625" customWidth="1"/>
    <col min="6" max="6" width="19.5703125" customWidth="1"/>
    <col min="7" max="7" width="12.28515625" customWidth="1"/>
    <col min="9" max="9" width="33.5703125" customWidth="1"/>
    <col min="13" max="13" width="29.140625" customWidth="1"/>
    <col min="14" max="14" width="10" customWidth="1"/>
    <col min="15" max="15" width="13.85546875" customWidth="1"/>
    <col min="16" max="16" width="37.140625" customWidth="1"/>
    <col min="17" max="17" width="25" customWidth="1"/>
    <col min="18" max="18" width="34" customWidth="1"/>
    <col min="37" max="37" width="13.7109375" customWidth="1"/>
    <col min="45" max="45" width="8.7109375" customWidth="1"/>
    <col min="50" max="50" width="16.42578125" customWidth="1"/>
    <col min="51" max="51" width="15.5703125" customWidth="1"/>
    <col min="52" max="52" width="11.85546875" customWidth="1"/>
  </cols>
  <sheetData>
    <row r="1" spans="1:55" x14ac:dyDescent="0.25">
      <c r="A1" s="44" t="s">
        <v>493</v>
      </c>
      <c r="B1" s="44" t="s">
        <v>495</v>
      </c>
      <c r="C1" s="45" t="s">
        <v>494</v>
      </c>
      <c r="D1" s="45" t="s">
        <v>492</v>
      </c>
      <c r="E1" s="46" t="s">
        <v>485</v>
      </c>
      <c r="F1" s="46" t="s">
        <v>486</v>
      </c>
      <c r="G1" s="47" t="s">
        <v>496</v>
      </c>
      <c r="H1" s="47" t="s">
        <v>497</v>
      </c>
      <c r="I1" s="46" t="s">
        <v>487</v>
      </c>
      <c r="J1" s="47" t="s">
        <v>498</v>
      </c>
      <c r="K1" s="47" t="s">
        <v>499</v>
      </c>
      <c r="L1" s="46" t="s">
        <v>488</v>
      </c>
      <c r="M1" s="46" t="s">
        <v>500</v>
      </c>
      <c r="N1" s="47" t="s">
        <v>501</v>
      </c>
      <c r="O1" s="46" t="s">
        <v>489</v>
      </c>
      <c r="P1" s="46" t="s">
        <v>490</v>
      </c>
      <c r="Q1" s="46" t="s">
        <v>491</v>
      </c>
      <c r="R1" s="47" t="s">
        <v>502</v>
      </c>
      <c r="S1" s="47" t="s">
        <v>503</v>
      </c>
      <c r="T1" s="47" t="s">
        <v>504</v>
      </c>
      <c r="U1" s="47" t="s">
        <v>505</v>
      </c>
      <c r="V1" s="47" t="s">
        <v>506</v>
      </c>
      <c r="W1" s="47" t="s">
        <v>507</v>
      </c>
      <c r="X1" s="47" t="s">
        <v>508</v>
      </c>
      <c r="Y1" s="47" t="s">
        <v>509</v>
      </c>
      <c r="Z1" s="47" t="s">
        <v>510</v>
      </c>
      <c r="AA1" s="47" t="s">
        <v>511</v>
      </c>
      <c r="AB1" s="47" t="s">
        <v>512</v>
      </c>
      <c r="AC1" s="47" t="s">
        <v>513</v>
      </c>
      <c r="AD1" s="47" t="s">
        <v>514</v>
      </c>
      <c r="AE1" s="47" t="s">
        <v>515</v>
      </c>
      <c r="AF1" s="47" t="s">
        <v>516</v>
      </c>
      <c r="AG1" s="47" t="s">
        <v>517</v>
      </c>
      <c r="AH1" s="47" t="s">
        <v>518</v>
      </c>
      <c r="AI1" s="47" t="s">
        <v>519</v>
      </c>
      <c r="AJ1" s="37"/>
      <c r="AM1" s="1" t="s">
        <v>548</v>
      </c>
      <c r="AN1" s="1" t="s">
        <v>549</v>
      </c>
      <c r="AO1" s="1" t="s">
        <v>550</v>
      </c>
      <c r="AQ1" s="1" t="s">
        <v>551</v>
      </c>
      <c r="AR1" s="1" t="s">
        <v>552</v>
      </c>
      <c r="AS1" s="1" t="s">
        <v>553</v>
      </c>
      <c r="AU1" s="1" t="s">
        <v>548</v>
      </c>
      <c r="AV1" s="1" t="s">
        <v>549</v>
      </c>
      <c r="AW1" s="1" t="s">
        <v>554</v>
      </c>
      <c r="AX1" s="70" t="s">
        <v>557</v>
      </c>
      <c r="AY1" s="70" t="s">
        <v>556</v>
      </c>
      <c r="BA1" s="1" t="s">
        <v>551</v>
      </c>
      <c r="BB1" s="1" t="s">
        <v>552</v>
      </c>
      <c r="BC1" s="1" t="s">
        <v>554</v>
      </c>
    </row>
    <row r="2" spans="1:55" x14ac:dyDescent="0.25">
      <c r="A2" s="6">
        <v>92</v>
      </c>
      <c r="B2" s="7" t="s">
        <v>0</v>
      </c>
      <c r="C2" s="6">
        <v>91</v>
      </c>
      <c r="D2" s="6">
        <v>2751007</v>
      </c>
      <c r="E2" s="7" t="s">
        <v>30</v>
      </c>
      <c r="F2" s="7" t="s">
        <v>2</v>
      </c>
      <c r="G2" s="6">
        <v>-51.814951000000001</v>
      </c>
      <c r="H2" s="6">
        <v>-27.950769999999999</v>
      </c>
      <c r="I2" s="7" t="s">
        <v>3</v>
      </c>
      <c r="J2" s="6">
        <v>7</v>
      </c>
      <c r="K2" s="6">
        <v>72</v>
      </c>
      <c r="L2" s="7" t="s">
        <v>10</v>
      </c>
      <c r="M2" s="7" t="s">
        <v>31</v>
      </c>
      <c r="N2" s="6">
        <v>652</v>
      </c>
      <c r="O2" s="7" t="s">
        <v>6</v>
      </c>
      <c r="P2" s="7" t="s">
        <v>7</v>
      </c>
      <c r="Q2" s="7" t="s">
        <v>8</v>
      </c>
      <c r="R2" s="6">
        <v>30</v>
      </c>
      <c r="S2" s="6">
        <v>167.27</v>
      </c>
      <c r="T2" s="6">
        <v>146.35999899999999</v>
      </c>
      <c r="U2" s="6">
        <v>124.756668</v>
      </c>
      <c r="V2" s="6">
        <v>136.903334</v>
      </c>
      <c r="W2" s="6">
        <v>156.80666600000001</v>
      </c>
      <c r="X2" s="6">
        <v>143.60333299999999</v>
      </c>
      <c r="Y2" s="6">
        <v>181.71333200000001</v>
      </c>
      <c r="Z2" s="6">
        <v>131.966667</v>
      </c>
      <c r="AA2" s="6">
        <v>173.20666700000001</v>
      </c>
      <c r="AB2" s="6">
        <v>213.23666499999999</v>
      </c>
      <c r="AC2" s="6">
        <v>164.500001</v>
      </c>
      <c r="AD2" s="6">
        <v>142.23666700000001</v>
      </c>
      <c r="AE2" s="6">
        <v>1882.559998</v>
      </c>
      <c r="AF2" s="6">
        <v>438.38666699999999</v>
      </c>
      <c r="AG2" s="6">
        <v>437.313333</v>
      </c>
      <c r="AH2" s="6">
        <v>486.88666599999999</v>
      </c>
      <c r="AI2" s="6">
        <v>519.97333200000003</v>
      </c>
      <c r="AM2" s="61">
        <f t="shared" ref="AM2:AM10" si="0">ABS(H2)</f>
        <v>27.950769999999999</v>
      </c>
      <c r="AN2" s="61">
        <f t="shared" ref="AN2:AN10" si="1">ABS(G2)</f>
        <v>51.814951000000001</v>
      </c>
      <c r="AO2" s="61">
        <f t="shared" ref="AO2:AO10" si="2">N2</f>
        <v>652</v>
      </c>
      <c r="AQ2" s="62">
        <f t="shared" ref="AQ2:AQ10" si="3">LN(AM2)</f>
        <v>3.3304447484166269</v>
      </c>
      <c r="AR2" s="62">
        <f t="shared" ref="AR2:AS7" si="4">LN(AN2)</f>
        <v>3.9476787369636308</v>
      </c>
      <c r="AS2" s="62">
        <f t="shared" si="4"/>
        <v>6.4800445619266531</v>
      </c>
      <c r="AU2" s="61">
        <f>AM2</f>
        <v>27.950769999999999</v>
      </c>
      <c r="AV2" s="61">
        <f>AN2</f>
        <v>51.814951000000001</v>
      </c>
      <c r="AW2" s="61">
        <v>651</v>
      </c>
      <c r="AX2" s="71">
        <f t="shared" ref="AX2:AX10" si="5">ABS(AO2-AW2)</f>
        <v>1</v>
      </c>
      <c r="AY2" s="72">
        <f t="shared" ref="AY2:AY10" si="6">ABS((AX2/AO2))</f>
        <v>1.5337423312883436E-3</v>
      </c>
      <c r="BA2" s="62">
        <f t="shared" ref="BA2:BA10" si="7">LN(AU2)</f>
        <v>3.3304447484166269</v>
      </c>
      <c r="BB2" s="62">
        <f t="shared" ref="BB2:BC7" si="8">LN(AV2)</f>
        <v>3.9476787369636308</v>
      </c>
      <c r="BC2" s="62">
        <f t="shared" si="8"/>
        <v>6.4785096422085688</v>
      </c>
    </row>
    <row r="3" spans="1:55" x14ac:dyDescent="0.25">
      <c r="A3" s="6">
        <v>45</v>
      </c>
      <c r="B3" s="7" t="s">
        <v>0</v>
      </c>
      <c r="C3" s="6">
        <v>44</v>
      </c>
      <c r="D3" s="6">
        <v>2651036</v>
      </c>
      <c r="E3" s="7" t="s">
        <v>32</v>
      </c>
      <c r="F3" s="7" t="s">
        <v>2</v>
      </c>
      <c r="G3" s="6">
        <v>-51.263275</v>
      </c>
      <c r="H3" s="6">
        <v>-26.776323000000001</v>
      </c>
      <c r="I3" s="7" t="s">
        <v>3</v>
      </c>
      <c r="J3" s="6">
        <v>7</v>
      </c>
      <c r="K3" s="6">
        <v>72</v>
      </c>
      <c r="L3" s="7" t="s">
        <v>4</v>
      </c>
      <c r="M3" s="7" t="s">
        <v>33</v>
      </c>
      <c r="N3" s="6">
        <v>1051</v>
      </c>
      <c r="O3" s="7" t="s">
        <v>6</v>
      </c>
      <c r="P3" s="7" t="s">
        <v>7</v>
      </c>
      <c r="Q3" s="7" t="s">
        <v>8</v>
      </c>
      <c r="R3" s="6">
        <v>30</v>
      </c>
      <c r="S3" s="6">
        <v>174.526667</v>
      </c>
      <c r="T3" s="6">
        <v>174.97666599999999</v>
      </c>
      <c r="U3" s="6">
        <v>139.379999</v>
      </c>
      <c r="V3" s="6">
        <v>117.5</v>
      </c>
      <c r="W3" s="6">
        <v>143.73103399999999</v>
      </c>
      <c r="X3" s="6">
        <v>123.42068999999999</v>
      </c>
      <c r="Y3" s="6">
        <v>125.89666699999999</v>
      </c>
      <c r="Z3" s="6">
        <v>106.893333</v>
      </c>
      <c r="AA3" s="6">
        <v>142.276667</v>
      </c>
      <c r="AB3" s="6">
        <v>195.64138</v>
      </c>
      <c r="AC3" s="6">
        <v>165.64827700000001</v>
      </c>
      <c r="AD3" s="6">
        <v>149.96333300000001</v>
      </c>
      <c r="AE3" s="6">
        <v>1759.8547129999999</v>
      </c>
      <c r="AF3" s="6">
        <v>488.88333299999999</v>
      </c>
      <c r="AG3" s="6">
        <v>384.651723</v>
      </c>
      <c r="AH3" s="6">
        <v>375.066667</v>
      </c>
      <c r="AI3" s="6">
        <v>511.25299000000001</v>
      </c>
      <c r="AM3" s="61">
        <f t="shared" si="0"/>
        <v>26.776323000000001</v>
      </c>
      <c r="AN3" s="61">
        <f t="shared" si="1"/>
        <v>51.263275</v>
      </c>
      <c r="AO3" s="61">
        <f t="shared" si="2"/>
        <v>1051</v>
      </c>
      <c r="AQ3" s="62">
        <f t="shared" si="3"/>
        <v>3.2875180268777973</v>
      </c>
      <c r="AR3" s="62">
        <f t="shared" si="4"/>
        <v>3.936974608867736</v>
      </c>
      <c r="AS3" s="62">
        <f t="shared" si="4"/>
        <v>6.9574973708769514</v>
      </c>
      <c r="AU3" s="61">
        <f t="shared" ref="AU3:AV7" si="9">AM3</f>
        <v>26.776323000000001</v>
      </c>
      <c r="AV3" s="61">
        <f t="shared" si="9"/>
        <v>51.263275</v>
      </c>
      <c r="AW3" s="61">
        <v>1054</v>
      </c>
      <c r="AX3" s="71">
        <f t="shared" si="5"/>
        <v>3</v>
      </c>
      <c r="AY3" s="72">
        <f t="shared" si="6"/>
        <v>2.8544243577545195E-3</v>
      </c>
      <c r="BA3" s="62">
        <f t="shared" si="7"/>
        <v>3.2875180268777973</v>
      </c>
      <c r="BB3" s="62">
        <f t="shared" si="8"/>
        <v>3.936974608867736</v>
      </c>
      <c r="BC3" s="62">
        <f t="shared" si="8"/>
        <v>6.9603477291013078</v>
      </c>
    </row>
    <row r="4" spans="1:55" x14ac:dyDescent="0.25">
      <c r="A4" s="6">
        <v>91</v>
      </c>
      <c r="B4" s="7" t="s">
        <v>0</v>
      </c>
      <c r="C4" s="6">
        <v>90</v>
      </c>
      <c r="D4" s="6">
        <v>2751006</v>
      </c>
      <c r="E4" s="7" t="s">
        <v>34</v>
      </c>
      <c r="F4" s="7" t="s">
        <v>2</v>
      </c>
      <c r="G4" s="6">
        <v>-51.768005000000002</v>
      </c>
      <c r="H4" s="6">
        <v>-27.70438</v>
      </c>
      <c r="I4" s="7" t="s">
        <v>3</v>
      </c>
      <c r="J4" s="6">
        <v>7</v>
      </c>
      <c r="K4" s="6">
        <v>72</v>
      </c>
      <c r="L4" s="7" t="s">
        <v>10</v>
      </c>
      <c r="M4" s="7" t="s">
        <v>35</v>
      </c>
      <c r="N4" s="6">
        <v>582</v>
      </c>
      <c r="O4" s="7" t="s">
        <v>6</v>
      </c>
      <c r="P4" s="7" t="s">
        <v>7</v>
      </c>
      <c r="Q4" s="7" t="s">
        <v>8</v>
      </c>
      <c r="R4" s="6">
        <v>30</v>
      </c>
      <c r="S4" s="6">
        <v>162.11999900000001</v>
      </c>
      <c r="T4" s="6">
        <v>150.54666700000001</v>
      </c>
      <c r="U4" s="79">
        <v>102.083333</v>
      </c>
      <c r="V4" s="6">
        <v>141.12</v>
      </c>
      <c r="W4" s="6">
        <v>148.26666599999999</v>
      </c>
      <c r="X4" s="6">
        <v>136.04000099999999</v>
      </c>
      <c r="Y4" s="6">
        <v>166.24</v>
      </c>
      <c r="Z4" s="6">
        <v>129.32</v>
      </c>
      <c r="AA4" s="6">
        <v>154.48666700000001</v>
      </c>
      <c r="AB4" s="6">
        <v>200.376668</v>
      </c>
      <c r="AC4" s="6">
        <v>152.07666599999999</v>
      </c>
      <c r="AD4" s="6">
        <v>142.813332</v>
      </c>
      <c r="AE4" s="6">
        <v>1785.489998</v>
      </c>
      <c r="AF4" s="6">
        <v>414.749999</v>
      </c>
      <c r="AG4" s="6">
        <v>425.42666700000001</v>
      </c>
      <c r="AH4" s="6">
        <v>450.04666600000002</v>
      </c>
      <c r="AI4" s="6">
        <v>495.26666599999999</v>
      </c>
      <c r="AM4" s="61">
        <f t="shared" si="0"/>
        <v>27.70438</v>
      </c>
      <c r="AN4" s="61">
        <f t="shared" si="1"/>
        <v>51.768005000000002</v>
      </c>
      <c r="AO4" s="61">
        <f t="shared" si="2"/>
        <v>582</v>
      </c>
      <c r="AQ4" s="62">
        <f t="shared" si="3"/>
        <v>3.3215905234368917</v>
      </c>
      <c r="AR4" s="62">
        <f t="shared" si="4"/>
        <v>3.946772294339723</v>
      </c>
      <c r="AS4" s="62">
        <f t="shared" si="4"/>
        <v>6.3664704477314382</v>
      </c>
      <c r="AU4" s="61">
        <f t="shared" si="9"/>
        <v>27.70438</v>
      </c>
      <c r="AV4" s="61">
        <f t="shared" si="9"/>
        <v>51.768005000000002</v>
      </c>
      <c r="AW4" s="61">
        <v>582</v>
      </c>
      <c r="AX4" s="71">
        <f t="shared" si="5"/>
        <v>0</v>
      </c>
      <c r="AY4" s="72">
        <f t="shared" si="6"/>
        <v>0</v>
      </c>
      <c r="BA4" s="62">
        <f t="shared" si="7"/>
        <v>3.3215905234368917</v>
      </c>
      <c r="BB4" s="62">
        <f t="shared" si="8"/>
        <v>3.946772294339723</v>
      </c>
      <c r="BC4" s="62">
        <f t="shared" si="8"/>
        <v>6.3664704477314382</v>
      </c>
    </row>
    <row r="5" spans="1:55" x14ac:dyDescent="0.25">
      <c r="A5" s="6">
        <v>134</v>
      </c>
      <c r="B5" s="7" t="s">
        <v>0</v>
      </c>
      <c r="C5" s="6">
        <v>133</v>
      </c>
      <c r="D5" s="6">
        <v>2851007</v>
      </c>
      <c r="E5" s="7" t="s">
        <v>36</v>
      </c>
      <c r="F5" s="7" t="s">
        <v>37</v>
      </c>
      <c r="G5" s="6">
        <v>-51.550505999999999</v>
      </c>
      <c r="H5" s="6">
        <v>-28.233827000000002</v>
      </c>
      <c r="I5" s="7" t="s">
        <v>3</v>
      </c>
      <c r="J5" s="6">
        <v>7</v>
      </c>
      <c r="K5" s="6">
        <v>72</v>
      </c>
      <c r="L5" s="7" t="s">
        <v>10</v>
      </c>
      <c r="M5" s="7" t="s">
        <v>18</v>
      </c>
      <c r="N5" s="6">
        <v>772</v>
      </c>
      <c r="O5" s="7" t="s">
        <v>6</v>
      </c>
      <c r="P5" s="7" t="s">
        <v>7</v>
      </c>
      <c r="Q5" s="7" t="s">
        <v>8</v>
      </c>
      <c r="R5" s="6">
        <v>30</v>
      </c>
      <c r="S5" s="6">
        <v>146.11666700000001</v>
      </c>
      <c r="T5" s="6">
        <v>160.67333199999999</v>
      </c>
      <c r="U5" s="6">
        <v>109.516666</v>
      </c>
      <c r="V5" s="6">
        <v>128.219999</v>
      </c>
      <c r="W5" s="6">
        <v>136.45666700000001</v>
      </c>
      <c r="X5" s="6">
        <v>130.749999</v>
      </c>
      <c r="Y5" s="6">
        <v>157.70666800000001</v>
      </c>
      <c r="Z5" s="6">
        <v>119.69666599999999</v>
      </c>
      <c r="AA5" s="6">
        <v>160.97999899999999</v>
      </c>
      <c r="AB5" s="6">
        <v>185.79333399999999</v>
      </c>
      <c r="AC5" s="6">
        <v>146.66999899999999</v>
      </c>
      <c r="AD5" s="6">
        <v>141.74333300000001</v>
      </c>
      <c r="AE5" s="6">
        <v>1724.3233299999999</v>
      </c>
      <c r="AF5" s="6">
        <v>416.30666600000001</v>
      </c>
      <c r="AG5" s="6">
        <v>395.42666500000001</v>
      </c>
      <c r="AH5" s="6">
        <v>438.38333299999999</v>
      </c>
      <c r="AI5" s="6">
        <v>474.20666599999998</v>
      </c>
      <c r="AM5" s="61">
        <f t="shared" si="0"/>
        <v>28.233827000000002</v>
      </c>
      <c r="AN5" s="61">
        <f t="shared" si="1"/>
        <v>51.550505999999999</v>
      </c>
      <c r="AO5" s="61">
        <f t="shared" si="2"/>
        <v>772</v>
      </c>
      <c r="AQ5" s="62">
        <f t="shared" si="3"/>
        <v>3.3405207980790648</v>
      </c>
      <c r="AR5" s="62">
        <f t="shared" si="4"/>
        <v>3.9425620261276952</v>
      </c>
      <c r="AS5" s="62">
        <f t="shared" si="4"/>
        <v>6.6489845500247764</v>
      </c>
      <c r="AU5" s="61">
        <f t="shared" si="9"/>
        <v>28.233827000000002</v>
      </c>
      <c r="AV5" s="61">
        <f t="shared" si="9"/>
        <v>51.550505999999999</v>
      </c>
      <c r="AW5" s="61">
        <v>781</v>
      </c>
      <c r="AX5" s="71">
        <f t="shared" si="5"/>
        <v>9</v>
      </c>
      <c r="AY5" s="72">
        <f t="shared" si="6"/>
        <v>1.1658031088082901E-2</v>
      </c>
      <c r="BA5" s="62">
        <f t="shared" si="7"/>
        <v>3.3405207980790648</v>
      </c>
      <c r="BB5" s="62">
        <f t="shared" si="8"/>
        <v>3.9425620261276952</v>
      </c>
      <c r="BC5" s="62">
        <f t="shared" si="8"/>
        <v>6.6605751498396861</v>
      </c>
    </row>
    <row r="6" spans="1:55" x14ac:dyDescent="0.25">
      <c r="A6" s="6">
        <v>151</v>
      </c>
      <c r="B6" s="7" t="s">
        <v>0</v>
      </c>
      <c r="C6" s="6">
        <v>150</v>
      </c>
      <c r="D6" s="6">
        <v>2852046</v>
      </c>
      <c r="E6" s="7" t="s">
        <v>38</v>
      </c>
      <c r="F6" s="7" t="s">
        <v>2</v>
      </c>
      <c r="G6" s="6">
        <v>-51.99662</v>
      </c>
      <c r="H6" s="6">
        <v>-28.057158000000001</v>
      </c>
      <c r="I6" s="7" t="s">
        <v>3</v>
      </c>
      <c r="J6" s="6">
        <v>7</v>
      </c>
      <c r="K6" s="6">
        <v>72</v>
      </c>
      <c r="L6" s="7" t="s">
        <v>10</v>
      </c>
      <c r="M6" s="7" t="s">
        <v>39</v>
      </c>
      <c r="N6" s="6">
        <v>693</v>
      </c>
      <c r="O6" s="7" t="s">
        <v>6</v>
      </c>
      <c r="P6" s="7" t="s">
        <v>7</v>
      </c>
      <c r="Q6" s="7" t="s">
        <v>8</v>
      </c>
      <c r="R6" s="6">
        <v>30</v>
      </c>
      <c r="S6" s="6">
        <v>157.30000000000001</v>
      </c>
      <c r="T6" s="6">
        <v>152.337931</v>
      </c>
      <c r="U6" s="6">
        <v>125.176666</v>
      </c>
      <c r="V6" s="6">
        <v>138.86551700000001</v>
      </c>
      <c r="W6" s="6">
        <v>155.42666700000001</v>
      </c>
      <c r="X6" s="6">
        <v>135.75517300000001</v>
      </c>
      <c r="Y6" s="6">
        <v>171.12069</v>
      </c>
      <c r="Z6" s="6">
        <v>133.066666</v>
      </c>
      <c r="AA6" s="6">
        <v>171.48666700000001</v>
      </c>
      <c r="AB6" s="6">
        <v>214.955173</v>
      </c>
      <c r="AC6" s="6">
        <v>154.106898</v>
      </c>
      <c r="AD6" s="6">
        <v>142.79999900000001</v>
      </c>
      <c r="AE6" s="6">
        <v>1852.398048</v>
      </c>
      <c r="AF6" s="6">
        <v>434.81459699999999</v>
      </c>
      <c r="AG6" s="6">
        <v>430.04735699999998</v>
      </c>
      <c r="AH6" s="6">
        <v>475.67402299999998</v>
      </c>
      <c r="AI6" s="6">
        <v>511.86207100000001</v>
      </c>
      <c r="AM6" s="61">
        <f t="shared" si="0"/>
        <v>28.057158000000001</v>
      </c>
      <c r="AN6" s="61">
        <f t="shared" si="1"/>
        <v>51.99662</v>
      </c>
      <c r="AO6" s="61">
        <f t="shared" si="2"/>
        <v>693</v>
      </c>
      <c r="AQ6" s="62">
        <f t="shared" si="3"/>
        <v>3.334243786579774</v>
      </c>
      <c r="AR6" s="62">
        <f t="shared" si="4"/>
        <v>3.9511787164688359</v>
      </c>
      <c r="AS6" s="62">
        <f t="shared" si="4"/>
        <v>6.5410299991899032</v>
      </c>
      <c r="AU6" s="61">
        <f t="shared" si="9"/>
        <v>28.057158000000001</v>
      </c>
      <c r="AV6" s="61">
        <f t="shared" si="9"/>
        <v>51.99662</v>
      </c>
      <c r="AW6" s="61">
        <v>692</v>
      </c>
      <c r="AX6" s="71">
        <f t="shared" si="5"/>
        <v>1</v>
      </c>
      <c r="AY6" s="72">
        <f t="shared" si="6"/>
        <v>1.443001443001443E-3</v>
      </c>
      <c r="BA6" s="62">
        <f t="shared" si="7"/>
        <v>3.334243786579774</v>
      </c>
      <c r="BB6" s="62">
        <f t="shared" si="8"/>
        <v>3.9511787164688359</v>
      </c>
      <c r="BC6" s="62">
        <f t="shared" si="8"/>
        <v>6.5395859556176692</v>
      </c>
    </row>
    <row r="7" spans="1:55" x14ac:dyDescent="0.25">
      <c r="A7" s="6">
        <v>136</v>
      </c>
      <c r="B7" s="7" t="s">
        <v>0</v>
      </c>
      <c r="C7" s="6">
        <v>135</v>
      </c>
      <c r="D7" s="6">
        <v>2851020</v>
      </c>
      <c r="E7" s="7" t="s">
        <v>40</v>
      </c>
      <c r="F7" s="7" t="s">
        <v>37</v>
      </c>
      <c r="G7" s="6">
        <v>-51.850507999999998</v>
      </c>
      <c r="H7" s="6">
        <v>-28.250492999999999</v>
      </c>
      <c r="I7" s="7" t="s">
        <v>3</v>
      </c>
      <c r="J7" s="6">
        <v>7</v>
      </c>
      <c r="K7" s="6">
        <v>72</v>
      </c>
      <c r="L7" s="7" t="s">
        <v>10</v>
      </c>
      <c r="M7" s="7" t="s">
        <v>41</v>
      </c>
      <c r="N7" s="6">
        <v>806</v>
      </c>
      <c r="O7" s="7" t="s">
        <v>6</v>
      </c>
      <c r="P7" s="7" t="s">
        <v>7</v>
      </c>
      <c r="Q7" s="7" t="s">
        <v>8</v>
      </c>
      <c r="R7" s="6">
        <v>30</v>
      </c>
      <c r="S7" s="6">
        <v>153.83333400000001</v>
      </c>
      <c r="T7" s="6">
        <v>145.08333099999999</v>
      </c>
      <c r="U7" s="6">
        <v>112.659999</v>
      </c>
      <c r="V7" s="6">
        <v>138.54666599999999</v>
      </c>
      <c r="W7" s="6">
        <v>152.66333399999999</v>
      </c>
      <c r="X7" s="6">
        <v>132.846667</v>
      </c>
      <c r="Y7" s="6">
        <v>157.93</v>
      </c>
      <c r="Z7" s="6">
        <v>120.57333300000001</v>
      </c>
      <c r="AA7" s="6">
        <v>174.78333499999999</v>
      </c>
      <c r="AB7" s="6">
        <v>213.49666500000001</v>
      </c>
      <c r="AC7" s="6">
        <v>149.696665</v>
      </c>
      <c r="AD7" s="6">
        <v>145.21333300000001</v>
      </c>
      <c r="AE7" s="6">
        <v>1797.3266630000001</v>
      </c>
      <c r="AF7" s="6">
        <v>411.57666399999999</v>
      </c>
      <c r="AG7" s="6">
        <v>424.056667</v>
      </c>
      <c r="AH7" s="6">
        <v>453.28666800000002</v>
      </c>
      <c r="AI7" s="6">
        <v>508.40666399999998</v>
      </c>
      <c r="AM7" s="61">
        <f t="shared" si="0"/>
        <v>28.250492999999999</v>
      </c>
      <c r="AN7" s="61">
        <f t="shared" si="1"/>
        <v>51.850507999999998</v>
      </c>
      <c r="AO7" s="61">
        <f t="shared" si="2"/>
        <v>806</v>
      </c>
      <c r="AQ7" s="62">
        <f t="shared" si="3"/>
        <v>3.341110908767611</v>
      </c>
      <c r="AR7" s="62">
        <f t="shared" si="4"/>
        <v>3.9483647321203086</v>
      </c>
      <c r="AS7" s="62">
        <f t="shared" si="4"/>
        <v>6.692083742506628</v>
      </c>
      <c r="AU7" s="61">
        <f t="shared" si="9"/>
        <v>28.250492999999999</v>
      </c>
      <c r="AV7" s="61">
        <f t="shared" si="9"/>
        <v>51.850507999999998</v>
      </c>
      <c r="AW7" s="61">
        <v>796</v>
      </c>
      <c r="AX7" s="71">
        <f t="shared" si="5"/>
        <v>10</v>
      </c>
      <c r="AY7" s="72">
        <f t="shared" si="6"/>
        <v>1.2406947890818859E-2</v>
      </c>
      <c r="BA7" s="62">
        <f t="shared" si="7"/>
        <v>3.341110908767611</v>
      </c>
      <c r="BB7" s="62">
        <f t="shared" si="8"/>
        <v>3.9483647321203086</v>
      </c>
      <c r="BC7" s="62">
        <f t="shared" si="8"/>
        <v>6.6795991858443831</v>
      </c>
    </row>
    <row r="8" spans="1:55" x14ac:dyDescent="0.25">
      <c r="A8" s="6">
        <v>94</v>
      </c>
      <c r="B8" s="7" t="s">
        <v>0</v>
      </c>
      <c r="C8" s="6">
        <v>93</v>
      </c>
      <c r="D8" s="6">
        <v>2751012</v>
      </c>
      <c r="E8" s="7" t="s">
        <v>42</v>
      </c>
      <c r="F8" s="7" t="s">
        <v>2</v>
      </c>
      <c r="G8" s="6">
        <v>-51.608835999999997</v>
      </c>
      <c r="H8" s="6">
        <v>-27.342713</v>
      </c>
      <c r="I8" s="7" t="s">
        <v>3</v>
      </c>
      <c r="J8" s="6">
        <v>7</v>
      </c>
      <c r="K8" s="6">
        <v>72</v>
      </c>
      <c r="L8" s="7" t="s">
        <v>4</v>
      </c>
      <c r="M8" s="7" t="s">
        <v>43</v>
      </c>
      <c r="N8" s="6">
        <v>495</v>
      </c>
      <c r="O8" s="7" t="s">
        <v>6</v>
      </c>
      <c r="P8" s="7" t="s">
        <v>7</v>
      </c>
      <c r="Q8" s="7" t="s">
        <v>8</v>
      </c>
      <c r="R8" s="6">
        <v>30</v>
      </c>
      <c r="S8" s="6">
        <v>156.22999899999999</v>
      </c>
      <c r="T8" s="6">
        <v>162.123335</v>
      </c>
      <c r="U8" s="6">
        <v>109.503333</v>
      </c>
      <c r="V8" s="6">
        <v>132.21</v>
      </c>
      <c r="W8" s="6">
        <v>142.909999</v>
      </c>
      <c r="X8" s="6">
        <v>133.41666799999999</v>
      </c>
      <c r="Y8" s="6">
        <v>148.029999</v>
      </c>
      <c r="Z8" s="6">
        <v>111.406667</v>
      </c>
      <c r="AA8" s="6">
        <v>156.093334</v>
      </c>
      <c r="AB8" s="6">
        <v>197.54666599999999</v>
      </c>
      <c r="AC8" s="6">
        <v>154.16666499999999</v>
      </c>
      <c r="AD8" s="6">
        <v>145.69</v>
      </c>
      <c r="AE8" s="6">
        <v>1749.3266659999999</v>
      </c>
      <c r="AF8" s="6">
        <v>427.85666700000002</v>
      </c>
      <c r="AG8" s="6">
        <v>408.53666600000003</v>
      </c>
      <c r="AH8" s="6">
        <v>415.53000100000003</v>
      </c>
      <c r="AI8" s="6">
        <v>497.40333199999998</v>
      </c>
      <c r="AM8" s="61">
        <f t="shared" si="0"/>
        <v>27.342713</v>
      </c>
      <c r="AN8" s="61">
        <f t="shared" si="1"/>
        <v>51.608835999999997</v>
      </c>
      <c r="AO8" s="61">
        <f t="shared" si="2"/>
        <v>495</v>
      </c>
      <c r="AQ8" s="62">
        <f t="shared" si="3"/>
        <v>3.3084500582673044</v>
      </c>
      <c r="AR8" s="62">
        <f t="shared" ref="AR8:AS10" si="10">LN(AN8)</f>
        <v>3.943692898137646</v>
      </c>
      <c r="AS8" s="62">
        <f t="shared" si="10"/>
        <v>6.2045577625686903</v>
      </c>
      <c r="AU8" s="61">
        <f t="shared" ref="AU8:AV10" si="11">AM8</f>
        <v>27.342713</v>
      </c>
      <c r="AV8" s="61">
        <f t="shared" si="11"/>
        <v>51.608835999999997</v>
      </c>
      <c r="AW8" s="61">
        <v>473</v>
      </c>
      <c r="AX8" s="71">
        <f t="shared" si="5"/>
        <v>22</v>
      </c>
      <c r="AY8" s="72">
        <f t="shared" si="6"/>
        <v>4.4444444444444446E-2</v>
      </c>
      <c r="BA8" s="62">
        <f t="shared" si="7"/>
        <v>3.3084500582673044</v>
      </c>
      <c r="BB8" s="62">
        <f t="shared" ref="BB8:BC10" si="12">LN(AV8)</f>
        <v>3.943692898137646</v>
      </c>
      <c r="BC8" s="62">
        <f t="shared" si="12"/>
        <v>6.1590953884919326</v>
      </c>
    </row>
    <row r="9" spans="1:55" x14ac:dyDescent="0.25">
      <c r="A9" s="6">
        <v>95</v>
      </c>
      <c r="B9" s="7" t="s">
        <v>0</v>
      </c>
      <c r="C9" s="6">
        <v>94</v>
      </c>
      <c r="D9" s="6">
        <v>2751015</v>
      </c>
      <c r="E9" s="7" t="s">
        <v>44</v>
      </c>
      <c r="F9" s="7" t="s">
        <v>2</v>
      </c>
      <c r="G9" s="6">
        <v>-51.457447000000002</v>
      </c>
      <c r="H9" s="6">
        <v>-27.678270000000001</v>
      </c>
      <c r="I9" s="7" t="s">
        <v>3</v>
      </c>
      <c r="J9" s="6">
        <v>7</v>
      </c>
      <c r="K9" s="6">
        <v>72</v>
      </c>
      <c r="L9" s="7" t="s">
        <v>10</v>
      </c>
      <c r="M9" s="7" t="s">
        <v>45</v>
      </c>
      <c r="N9" s="6">
        <v>760</v>
      </c>
      <c r="O9" s="7" t="s">
        <v>6</v>
      </c>
      <c r="P9" s="7" t="s">
        <v>7</v>
      </c>
      <c r="Q9" s="7" t="s">
        <v>8</v>
      </c>
      <c r="R9" s="6">
        <v>29</v>
      </c>
      <c r="S9" s="6">
        <v>161.544825</v>
      </c>
      <c r="T9" s="6">
        <v>164.56896599999999</v>
      </c>
      <c r="U9" s="6">
        <v>108.486208</v>
      </c>
      <c r="V9" s="6">
        <v>151.086206</v>
      </c>
      <c r="W9" s="6">
        <v>160.15517199999999</v>
      </c>
      <c r="X9" s="6">
        <v>139.84482700000001</v>
      </c>
      <c r="Y9" s="6">
        <v>177.19310400000001</v>
      </c>
      <c r="Z9" s="6">
        <v>127.762069</v>
      </c>
      <c r="AA9" s="6">
        <v>176.78620799999999</v>
      </c>
      <c r="AB9" s="78">
        <v>224.17241300000001</v>
      </c>
      <c r="AC9" s="6">
        <v>163.08275800000001</v>
      </c>
      <c r="AD9" s="6">
        <v>154.68965600000001</v>
      </c>
      <c r="AE9" s="6">
        <v>1909.3724110000001</v>
      </c>
      <c r="AF9" s="6">
        <v>434.59999900000003</v>
      </c>
      <c r="AG9" s="6">
        <v>451.08620500000001</v>
      </c>
      <c r="AH9" s="6">
        <v>481.74138099999999</v>
      </c>
      <c r="AI9" s="6">
        <v>541.94482700000003</v>
      </c>
      <c r="AM9" s="61">
        <f t="shared" si="0"/>
        <v>27.678270000000001</v>
      </c>
      <c r="AN9" s="61">
        <f t="shared" si="1"/>
        <v>51.457447000000002</v>
      </c>
      <c r="AO9" s="61">
        <f t="shared" si="2"/>
        <v>760</v>
      </c>
      <c r="AQ9" s="62">
        <f t="shared" si="3"/>
        <v>3.3206476287962623</v>
      </c>
      <c r="AR9" s="62">
        <f t="shared" si="10"/>
        <v>3.9407551942742942</v>
      </c>
      <c r="AS9" s="62">
        <f t="shared" si="10"/>
        <v>6.633318433280377</v>
      </c>
      <c r="AU9" s="61">
        <f t="shared" si="11"/>
        <v>27.678270000000001</v>
      </c>
      <c r="AV9" s="61">
        <f t="shared" si="11"/>
        <v>51.457447000000002</v>
      </c>
      <c r="AW9" s="61">
        <v>756</v>
      </c>
      <c r="AX9" s="71">
        <f t="shared" si="5"/>
        <v>4</v>
      </c>
      <c r="AY9" s="72">
        <f t="shared" si="6"/>
        <v>5.263157894736842E-3</v>
      </c>
      <c r="BA9" s="62">
        <f t="shared" si="7"/>
        <v>3.3206476287962623</v>
      </c>
      <c r="BB9" s="62">
        <f t="shared" si="12"/>
        <v>3.9407551942742942</v>
      </c>
      <c r="BC9" s="62">
        <f t="shared" si="12"/>
        <v>6.6280413761795334</v>
      </c>
    </row>
    <row r="10" spans="1:55" x14ac:dyDescent="0.25">
      <c r="A10" s="6">
        <v>90</v>
      </c>
      <c r="B10" s="7" t="s">
        <v>0</v>
      </c>
      <c r="C10" s="6">
        <v>89</v>
      </c>
      <c r="D10" s="6">
        <v>2751004</v>
      </c>
      <c r="E10" s="7" t="s">
        <v>46</v>
      </c>
      <c r="F10" s="7" t="s">
        <v>2</v>
      </c>
      <c r="G10" s="6">
        <v>-51.500777999999997</v>
      </c>
      <c r="H10" s="6">
        <v>-27.172156999999999</v>
      </c>
      <c r="I10" s="7" t="s">
        <v>3</v>
      </c>
      <c r="J10" s="6">
        <v>7</v>
      </c>
      <c r="K10" s="6">
        <v>72</v>
      </c>
      <c r="L10" s="7" t="s">
        <v>4</v>
      </c>
      <c r="M10" s="7" t="s">
        <v>47</v>
      </c>
      <c r="N10" s="6">
        <v>517</v>
      </c>
      <c r="O10" s="7" t="s">
        <v>6</v>
      </c>
      <c r="P10" s="7" t="s">
        <v>7</v>
      </c>
      <c r="Q10" s="7" t="s">
        <v>8</v>
      </c>
      <c r="R10" s="6">
        <v>30</v>
      </c>
      <c r="S10" s="6">
        <v>165.434483</v>
      </c>
      <c r="T10" s="6">
        <v>180.248276</v>
      </c>
      <c r="U10" s="6">
        <v>116.12758599999999</v>
      </c>
      <c r="V10" s="6">
        <v>122.244828</v>
      </c>
      <c r="W10" s="6">
        <v>137.131034</v>
      </c>
      <c r="X10" s="6">
        <v>125.67666699999999</v>
      </c>
      <c r="Y10" s="6">
        <v>141.566667</v>
      </c>
      <c r="Z10" s="6">
        <v>112.63333299999999</v>
      </c>
      <c r="AA10" s="6">
        <v>150.17666700000001</v>
      </c>
      <c r="AB10" s="6">
        <v>213.596666</v>
      </c>
      <c r="AC10" s="6">
        <v>145.20666700000001</v>
      </c>
      <c r="AD10" s="6">
        <v>161.36333200000001</v>
      </c>
      <c r="AE10" s="6">
        <v>1771.4062060000001</v>
      </c>
      <c r="AF10" s="6">
        <v>461.81034499999998</v>
      </c>
      <c r="AG10" s="6">
        <v>385.052528</v>
      </c>
      <c r="AH10" s="6">
        <v>404.376667</v>
      </c>
      <c r="AI10" s="6">
        <v>520.16666599999996</v>
      </c>
      <c r="AM10" s="61">
        <f t="shared" si="0"/>
        <v>27.172156999999999</v>
      </c>
      <c r="AN10" s="61">
        <f t="shared" si="1"/>
        <v>51.500777999999997</v>
      </c>
      <c r="AO10" s="61">
        <f t="shared" si="2"/>
        <v>517</v>
      </c>
      <c r="AQ10" s="62">
        <f t="shared" si="3"/>
        <v>3.3021928093191346</v>
      </c>
      <c r="AR10" s="62">
        <f t="shared" si="10"/>
        <v>3.9415969143517002</v>
      </c>
      <c r="AS10" s="62">
        <f t="shared" si="10"/>
        <v>6.2480428745084291</v>
      </c>
      <c r="AU10" s="61">
        <f t="shared" si="11"/>
        <v>27.172156999999999</v>
      </c>
      <c r="AV10" s="61">
        <f t="shared" si="11"/>
        <v>51.500777999999997</v>
      </c>
      <c r="AW10" s="61">
        <v>520</v>
      </c>
      <c r="AX10" s="71">
        <f t="shared" si="5"/>
        <v>3</v>
      </c>
      <c r="AY10" s="72">
        <f t="shared" si="6"/>
        <v>5.8027079303675051E-3</v>
      </c>
      <c r="BA10" s="62">
        <f t="shared" si="7"/>
        <v>3.3021928093191346</v>
      </c>
      <c r="BB10" s="62">
        <f t="shared" si="12"/>
        <v>3.9415969143517002</v>
      </c>
      <c r="BC10" s="62">
        <f t="shared" si="12"/>
        <v>6.253828811575473</v>
      </c>
    </row>
    <row r="11" spans="1:55" x14ac:dyDescent="0.25">
      <c r="AE11" s="58" t="s">
        <v>524</v>
      </c>
      <c r="AF11" s="58" t="s">
        <v>525</v>
      </c>
      <c r="AG11" s="58" t="s">
        <v>526</v>
      </c>
      <c r="AH11" s="58" t="s">
        <v>527</v>
      </c>
      <c r="AI11" s="58" t="s">
        <v>521</v>
      </c>
      <c r="AJ11" s="58" t="s">
        <v>522</v>
      </c>
      <c r="AK11" s="58" t="s">
        <v>523</v>
      </c>
      <c r="AL11" s="90" t="s">
        <v>579</v>
      </c>
    </row>
    <row r="12" spans="1:55" x14ac:dyDescent="0.25">
      <c r="R12" s="54" t="s">
        <v>541</v>
      </c>
      <c r="S12" s="63">
        <f>AVERAGE(S2:S10)</f>
        <v>160.48621933333334</v>
      </c>
      <c r="T12" s="63">
        <f t="shared" ref="T12:AD12" si="13">AVERAGE(T2:T10)</f>
        <v>159.65761144444446</v>
      </c>
      <c r="U12" s="63">
        <f t="shared" si="13"/>
        <v>116.41005088888889</v>
      </c>
      <c r="V12" s="63">
        <f t="shared" si="13"/>
        <v>134.07739444444445</v>
      </c>
      <c r="W12" s="63">
        <f t="shared" si="13"/>
        <v>148.17191544444444</v>
      </c>
      <c r="X12" s="63">
        <f t="shared" si="13"/>
        <v>133.48378055555554</v>
      </c>
      <c r="Y12" s="63">
        <f t="shared" si="13"/>
        <v>158.59968077777779</v>
      </c>
      <c r="Z12" s="63">
        <f t="shared" si="13"/>
        <v>121.47985933333332</v>
      </c>
      <c r="AA12" s="63">
        <f t="shared" si="13"/>
        <v>162.25291233333331</v>
      </c>
      <c r="AB12" s="63">
        <f t="shared" si="13"/>
        <v>206.53507000000002</v>
      </c>
      <c r="AC12" s="63">
        <f t="shared" si="13"/>
        <v>155.01717733333331</v>
      </c>
      <c r="AD12" s="63">
        <f t="shared" si="13"/>
        <v>147.3903316666667</v>
      </c>
      <c r="AE12" s="64">
        <f>MAX(S12:AD12)</f>
        <v>206.53507000000002</v>
      </c>
      <c r="AF12" s="64">
        <f>MIN(S12:AD12)</f>
        <v>116.41005088888889</v>
      </c>
      <c r="AG12" s="64">
        <f>AE12-AF12</f>
        <v>90.125019111111129</v>
      </c>
      <c r="AH12" s="65">
        <f>AG12/AF12</f>
        <v>0.77420307286983059</v>
      </c>
      <c r="AI12" s="64">
        <f>AVERAGE(S12:AD12)</f>
        <v>150.29683362962965</v>
      </c>
      <c r="AJ12" s="63">
        <f>MEDIAN(S12:AD12)</f>
        <v>151.59454638888889</v>
      </c>
      <c r="AK12" s="63">
        <f>_xlfn.STDEV.S(S12:AD12)</f>
        <v>23.598531830299265</v>
      </c>
      <c r="AL12" s="63">
        <f>SUM(S12:AD12)</f>
        <v>1803.5620035555557</v>
      </c>
    </row>
    <row r="13" spans="1:55" x14ac:dyDescent="0.25">
      <c r="R13" s="54" t="s">
        <v>542</v>
      </c>
      <c r="S13" s="63">
        <f>MAX(S2:S10)</f>
        <v>174.526667</v>
      </c>
      <c r="T13" s="63">
        <f t="shared" ref="T13:AD13" si="14">MAX(T2:T10)</f>
        <v>180.248276</v>
      </c>
      <c r="U13" s="63">
        <f t="shared" si="14"/>
        <v>139.379999</v>
      </c>
      <c r="V13" s="63">
        <f t="shared" si="14"/>
        <v>151.086206</v>
      </c>
      <c r="W13" s="63">
        <f t="shared" si="14"/>
        <v>160.15517199999999</v>
      </c>
      <c r="X13" s="63">
        <f t="shared" si="14"/>
        <v>143.60333299999999</v>
      </c>
      <c r="Y13" s="63">
        <f t="shared" si="14"/>
        <v>181.71333200000001</v>
      </c>
      <c r="Z13" s="63">
        <f t="shared" si="14"/>
        <v>133.066666</v>
      </c>
      <c r="AA13" s="63">
        <f t="shared" si="14"/>
        <v>176.78620799999999</v>
      </c>
      <c r="AB13" s="63">
        <f t="shared" si="14"/>
        <v>224.17241300000001</v>
      </c>
      <c r="AC13" s="63">
        <f t="shared" si="14"/>
        <v>165.64827700000001</v>
      </c>
      <c r="AD13" s="63">
        <f t="shared" si="14"/>
        <v>161.36333200000001</v>
      </c>
      <c r="AE13" s="64">
        <f>MAX(S13:AD13)</f>
        <v>224.17241300000001</v>
      </c>
      <c r="AF13" s="64">
        <f>MIN(S13:AD13)</f>
        <v>133.066666</v>
      </c>
      <c r="AG13" s="64">
        <f>AE13-AF13</f>
        <v>91.105747000000008</v>
      </c>
      <c r="AH13" s="65">
        <f>AG13/AF13</f>
        <v>0.68466243078488198</v>
      </c>
      <c r="AI13" s="64">
        <f>AVERAGE(S13:AD13)</f>
        <v>165.97915675000002</v>
      </c>
      <c r="AJ13" s="63">
        <f>MEDIAN(S13:AD13)</f>
        <v>163.50580450000001</v>
      </c>
      <c r="AK13" s="63">
        <f>_xlfn.STDEV.S(S13:AD13)</f>
        <v>24.487544561102258</v>
      </c>
      <c r="AL13" s="63"/>
    </row>
    <row r="14" spans="1:55" x14ac:dyDescent="0.25">
      <c r="R14" s="54" t="s">
        <v>543</v>
      </c>
      <c r="S14" s="63">
        <f>MIN(S2:S10)</f>
        <v>146.11666700000001</v>
      </c>
      <c r="T14" s="63">
        <f t="shared" ref="T14:AD14" si="15">MIN(T2:T10)</f>
        <v>145.08333099999999</v>
      </c>
      <c r="U14" s="63">
        <f t="shared" si="15"/>
        <v>102.083333</v>
      </c>
      <c r="V14" s="63">
        <f t="shared" si="15"/>
        <v>117.5</v>
      </c>
      <c r="W14" s="63">
        <f t="shared" si="15"/>
        <v>136.45666700000001</v>
      </c>
      <c r="X14" s="63">
        <f t="shared" si="15"/>
        <v>123.42068999999999</v>
      </c>
      <c r="Y14" s="63">
        <f t="shared" si="15"/>
        <v>125.89666699999999</v>
      </c>
      <c r="Z14" s="63">
        <f t="shared" si="15"/>
        <v>106.893333</v>
      </c>
      <c r="AA14" s="63">
        <f t="shared" si="15"/>
        <v>142.276667</v>
      </c>
      <c r="AB14" s="63">
        <f t="shared" si="15"/>
        <v>185.79333399999999</v>
      </c>
      <c r="AC14" s="63">
        <f t="shared" si="15"/>
        <v>145.20666700000001</v>
      </c>
      <c r="AD14" s="63">
        <f t="shared" si="15"/>
        <v>141.74333300000001</v>
      </c>
      <c r="AE14" s="64">
        <f>MAX(S14:AD14)</f>
        <v>185.79333399999999</v>
      </c>
      <c r="AF14" s="64">
        <f>MIN(S14:AD14)</f>
        <v>102.083333</v>
      </c>
      <c r="AG14" s="64">
        <f>AE14-AF14</f>
        <v>83.710000999999991</v>
      </c>
      <c r="AH14" s="65">
        <f>AG14/AF14</f>
        <v>0.82001633900413495</v>
      </c>
      <c r="AI14" s="64">
        <f>AVERAGE(S14:AD14)</f>
        <v>134.87255741666664</v>
      </c>
      <c r="AJ14" s="63">
        <f>MEDIAN(S14:AD14)</f>
        <v>139.10000000000002</v>
      </c>
      <c r="AK14" s="63">
        <f>_xlfn.STDEV.S(S14:AD14)</f>
        <v>22.169665740158308</v>
      </c>
      <c r="AL14" s="63"/>
    </row>
    <row r="15" spans="1:55" x14ac:dyDescent="0.25">
      <c r="R15" s="54" t="s">
        <v>540</v>
      </c>
      <c r="S15" s="66">
        <f>$AI$12</f>
        <v>150.29683362962965</v>
      </c>
      <c r="T15" s="66">
        <f t="shared" ref="T15:AD15" si="16">$AI$12</f>
        <v>150.29683362962965</v>
      </c>
      <c r="U15" s="66">
        <f t="shared" si="16"/>
        <v>150.29683362962965</v>
      </c>
      <c r="V15" s="66">
        <f t="shared" si="16"/>
        <v>150.29683362962965</v>
      </c>
      <c r="W15" s="66">
        <f t="shared" si="16"/>
        <v>150.29683362962965</v>
      </c>
      <c r="X15" s="66">
        <f t="shared" si="16"/>
        <v>150.29683362962965</v>
      </c>
      <c r="Y15" s="66">
        <f t="shared" si="16"/>
        <v>150.29683362962965</v>
      </c>
      <c r="Z15" s="66">
        <f t="shared" si="16"/>
        <v>150.29683362962965</v>
      </c>
      <c r="AA15" s="66">
        <f t="shared" si="16"/>
        <v>150.29683362962965</v>
      </c>
      <c r="AB15" s="66">
        <f t="shared" si="16"/>
        <v>150.29683362962965</v>
      </c>
      <c r="AC15" s="66">
        <f t="shared" si="16"/>
        <v>150.29683362962965</v>
      </c>
      <c r="AD15" s="66">
        <f t="shared" si="16"/>
        <v>150.29683362962965</v>
      </c>
      <c r="AE15" s="64"/>
      <c r="AF15" s="64"/>
      <c r="AG15" s="64"/>
      <c r="AH15" s="65"/>
      <c r="AI15" s="64"/>
      <c r="AJ15" s="63"/>
      <c r="AK15" s="63"/>
      <c r="AL15" s="63"/>
    </row>
    <row r="16" spans="1:55" x14ac:dyDescent="0.25">
      <c r="R16" s="54" t="s">
        <v>544</v>
      </c>
      <c r="S16" s="66">
        <f>AVERAGE($S$12:$T$12,$AA$12:$AD$12)</f>
        <v>165.22322035185184</v>
      </c>
      <c r="T16" s="66">
        <f t="shared" ref="T16:AD16" si="17">AVERAGE($S$12:$T$12,$AA$12:$AD$12)</f>
        <v>165.22322035185184</v>
      </c>
      <c r="U16" s="66"/>
      <c r="V16" s="66"/>
      <c r="W16" s="66"/>
      <c r="X16" s="66"/>
      <c r="Y16" s="66"/>
      <c r="Z16" s="66"/>
      <c r="AA16" s="66">
        <f t="shared" si="17"/>
        <v>165.22322035185184</v>
      </c>
      <c r="AB16" s="66">
        <f t="shared" si="17"/>
        <v>165.22322035185184</v>
      </c>
      <c r="AC16" s="66">
        <f t="shared" si="17"/>
        <v>165.22322035185184</v>
      </c>
      <c r="AD16" s="66">
        <f t="shared" si="17"/>
        <v>165.22322035185184</v>
      </c>
      <c r="AE16" s="64"/>
      <c r="AF16" s="64"/>
      <c r="AG16" s="64"/>
      <c r="AH16" s="65"/>
      <c r="AI16" s="64"/>
      <c r="AJ16" s="63"/>
      <c r="AK16" s="63"/>
      <c r="AL16" s="63"/>
    </row>
    <row r="17" spans="1:38" x14ac:dyDescent="0.25">
      <c r="R17" s="54" t="s">
        <v>545</v>
      </c>
      <c r="S17" s="66"/>
      <c r="T17" s="66"/>
      <c r="U17" s="66">
        <f t="shared" ref="U17:Z17" si="18">AVERAGE($U$12:$Z$12)</f>
        <v>135.3704469074074</v>
      </c>
      <c r="V17" s="66">
        <f t="shared" si="18"/>
        <v>135.3704469074074</v>
      </c>
      <c r="W17" s="66">
        <f t="shared" si="18"/>
        <v>135.3704469074074</v>
      </c>
      <c r="X17" s="66">
        <f t="shared" si="18"/>
        <v>135.3704469074074</v>
      </c>
      <c r="Y17" s="66">
        <f t="shared" si="18"/>
        <v>135.3704469074074</v>
      </c>
      <c r="Z17" s="66">
        <f t="shared" si="18"/>
        <v>135.3704469074074</v>
      </c>
      <c r="AA17" s="66"/>
      <c r="AB17" s="66"/>
      <c r="AC17" s="66"/>
      <c r="AD17" s="66"/>
      <c r="AE17" s="64"/>
      <c r="AF17" s="64"/>
      <c r="AG17" s="64"/>
      <c r="AH17" s="65"/>
      <c r="AI17" s="64"/>
      <c r="AJ17" s="63"/>
      <c r="AK17" s="63"/>
      <c r="AL17" s="63"/>
    </row>
    <row r="18" spans="1:38" x14ac:dyDescent="0.25">
      <c r="R18" s="55" t="s">
        <v>522</v>
      </c>
      <c r="S18" s="64">
        <f>MEDIAN(S2:S10)</f>
        <v>161.544825</v>
      </c>
      <c r="T18" s="64">
        <f t="shared" ref="T18:AD18" si="19">MEDIAN(T2:T10)</f>
        <v>160.67333199999999</v>
      </c>
      <c r="U18" s="64">
        <f t="shared" si="19"/>
        <v>112.659999</v>
      </c>
      <c r="V18" s="64">
        <f t="shared" si="19"/>
        <v>136.903334</v>
      </c>
      <c r="W18" s="64">
        <f t="shared" si="19"/>
        <v>148.26666599999999</v>
      </c>
      <c r="X18" s="64">
        <f t="shared" si="19"/>
        <v>133.41666799999999</v>
      </c>
      <c r="Y18" s="64">
        <f t="shared" si="19"/>
        <v>157.93</v>
      </c>
      <c r="Z18" s="64">
        <f t="shared" si="19"/>
        <v>120.57333300000001</v>
      </c>
      <c r="AA18" s="64">
        <f t="shared" si="19"/>
        <v>160.97999899999999</v>
      </c>
      <c r="AB18" s="64">
        <f t="shared" si="19"/>
        <v>213.23666499999999</v>
      </c>
      <c r="AC18" s="64">
        <f t="shared" si="19"/>
        <v>154.106898</v>
      </c>
      <c r="AD18" s="64">
        <f t="shared" si="19"/>
        <v>145.21333300000001</v>
      </c>
      <c r="AE18" s="64">
        <f>MAX(S18:AD18)</f>
        <v>213.23666499999999</v>
      </c>
      <c r="AF18" s="64">
        <f>MIN(S18:AD18)</f>
        <v>112.659999</v>
      </c>
      <c r="AG18" s="64">
        <f>AE18-AF18</f>
        <v>100.57666599999999</v>
      </c>
      <c r="AH18" s="65">
        <f>AG18/AF18</f>
        <v>0.89274513485482976</v>
      </c>
      <c r="AI18" s="64">
        <f>AVERAGE(S18:AD18)</f>
        <v>150.4587543333333</v>
      </c>
      <c r="AJ18" s="63">
        <f>MEDIAN(S18:AD18)</f>
        <v>151.18678199999999</v>
      </c>
      <c r="AK18" s="63">
        <f>_xlfn.STDEV.S(S18:AD18)</f>
        <v>25.542328179315604</v>
      </c>
      <c r="AL18" s="63"/>
    </row>
    <row r="19" spans="1:38" x14ac:dyDescent="0.25">
      <c r="R19" s="54" t="s">
        <v>523</v>
      </c>
      <c r="S19" s="63">
        <f>_xlfn.STDEV.S(S2:S10)</f>
        <v>8.2948882509823942</v>
      </c>
      <c r="T19" s="63">
        <f t="shared" ref="T19:AD19" si="20">_xlfn.STDEV.S(T2:T10)</f>
        <v>12.327332241100315</v>
      </c>
      <c r="U19" s="63">
        <f t="shared" si="20"/>
        <v>11.464861470676764</v>
      </c>
      <c r="V19" s="63">
        <f t="shared" si="20"/>
        <v>10.261580545852478</v>
      </c>
      <c r="W19" s="63">
        <f t="shared" si="20"/>
        <v>8.642394742864937</v>
      </c>
      <c r="X19" s="63">
        <f t="shared" si="20"/>
        <v>6.3704643974306183</v>
      </c>
      <c r="Y19" s="63">
        <f t="shared" si="20"/>
        <v>17.91536071104888</v>
      </c>
      <c r="Z19" s="63">
        <f t="shared" si="20"/>
        <v>9.6284717025745703</v>
      </c>
      <c r="AA19" s="63">
        <f t="shared" si="20"/>
        <v>12.340160558245998</v>
      </c>
      <c r="AB19" s="63">
        <f t="shared" si="20"/>
        <v>12.210777703304471</v>
      </c>
      <c r="AC19" s="63">
        <f t="shared" si="20"/>
        <v>7.6846092412006417</v>
      </c>
      <c r="AD19" s="63">
        <f t="shared" si="20"/>
        <v>6.7383658464823304</v>
      </c>
      <c r="AE19" s="64"/>
      <c r="AF19" s="64"/>
      <c r="AG19" s="64"/>
      <c r="AH19" s="65"/>
      <c r="AI19" s="64"/>
      <c r="AJ19" s="63"/>
      <c r="AK19" s="63"/>
      <c r="AL19" s="63"/>
    </row>
    <row r="20" spans="1:38" x14ac:dyDescent="0.25">
      <c r="R20" s="54" t="s">
        <v>526</v>
      </c>
      <c r="S20" s="63">
        <f>S13-S14</f>
        <v>28.409999999999997</v>
      </c>
      <c r="T20" s="63">
        <f t="shared" ref="T20:AD20" si="21">T13-T14</f>
        <v>35.164945000000017</v>
      </c>
      <c r="U20" s="63">
        <f t="shared" si="21"/>
        <v>37.296666000000002</v>
      </c>
      <c r="V20" s="63">
        <f t="shared" si="21"/>
        <v>33.586206000000004</v>
      </c>
      <c r="W20" s="63">
        <f t="shared" si="21"/>
        <v>23.698504999999983</v>
      </c>
      <c r="X20" s="63">
        <f t="shared" si="21"/>
        <v>20.182642999999999</v>
      </c>
      <c r="Y20" s="63">
        <f t="shared" si="21"/>
        <v>55.816665000000015</v>
      </c>
      <c r="Z20" s="63">
        <f t="shared" si="21"/>
        <v>26.173333</v>
      </c>
      <c r="AA20" s="63">
        <f t="shared" si="21"/>
        <v>34.509540999999984</v>
      </c>
      <c r="AB20" s="63">
        <f t="shared" si="21"/>
        <v>38.379079000000019</v>
      </c>
      <c r="AC20" s="63">
        <f t="shared" si="21"/>
        <v>20.441609999999997</v>
      </c>
      <c r="AD20" s="63">
        <f t="shared" si="21"/>
        <v>19.619999000000007</v>
      </c>
      <c r="AE20" s="64">
        <f>MAX(S20:AD20)</f>
        <v>55.816665000000015</v>
      </c>
      <c r="AF20" s="64">
        <f>MIN(S20:AD20)</f>
        <v>19.619999000000007</v>
      </c>
      <c r="AG20" s="64">
        <f>AE20-AF20</f>
        <v>36.196666000000008</v>
      </c>
      <c r="AH20" s="65">
        <f>AG20/AF20</f>
        <v>1.8448862306262093</v>
      </c>
      <c r="AI20" s="64">
        <f>AVERAGE(S20:AD20)</f>
        <v>31.106599333333339</v>
      </c>
      <c r="AJ20" s="63">
        <f>MEDIAN(S20:AD20)</f>
        <v>30.998103</v>
      </c>
      <c r="AK20" s="63">
        <f>_xlfn.STDEV.S(S20:AD20)</f>
        <v>10.390105847965607</v>
      </c>
      <c r="AL20" s="63"/>
    </row>
    <row r="21" spans="1:38" x14ac:dyDescent="0.25">
      <c r="R21" s="54" t="s">
        <v>527</v>
      </c>
      <c r="S21" s="67">
        <f>S20/S14</f>
        <v>0.19443367127995054</v>
      </c>
      <c r="T21" s="67">
        <f t="shared" ref="T21:AD21" si="22">T20/T14</f>
        <v>0.24237756851612416</v>
      </c>
      <c r="U21" s="67">
        <f t="shared" si="22"/>
        <v>0.36535509670320032</v>
      </c>
      <c r="V21" s="67">
        <f t="shared" si="22"/>
        <v>0.28584005106382981</v>
      </c>
      <c r="W21" s="67">
        <f t="shared" si="22"/>
        <v>0.1736705543306285</v>
      </c>
      <c r="X21" s="67">
        <f t="shared" si="22"/>
        <v>0.16352722545952383</v>
      </c>
      <c r="Y21" s="67">
        <f t="shared" si="22"/>
        <v>0.44335299996464572</v>
      </c>
      <c r="Z21" s="67">
        <f t="shared" si="22"/>
        <v>0.2448546814421064</v>
      </c>
      <c r="AA21" s="67">
        <f t="shared" si="22"/>
        <v>0.2425523575134072</v>
      </c>
      <c r="AB21" s="67">
        <f t="shared" si="22"/>
        <v>0.20656865439531874</v>
      </c>
      <c r="AC21" s="67">
        <f t="shared" si="22"/>
        <v>0.14077597415000231</v>
      </c>
      <c r="AD21" s="67">
        <f t="shared" si="22"/>
        <v>0.13841920169889052</v>
      </c>
      <c r="AE21" s="64"/>
      <c r="AF21" s="64"/>
      <c r="AG21" s="64"/>
      <c r="AH21" s="65"/>
      <c r="AI21" s="64"/>
      <c r="AJ21" s="63"/>
      <c r="AK21" s="63"/>
      <c r="AL21" s="63"/>
    </row>
    <row r="28" spans="1:38" x14ac:dyDescent="0.25">
      <c r="A28" t="s">
        <v>561</v>
      </c>
    </row>
    <row r="51" spans="1:1" x14ac:dyDescent="0.25">
      <c r="A51" t="s">
        <v>562</v>
      </c>
    </row>
    <row r="72" spans="1:1" x14ac:dyDescent="0.25">
      <c r="A72" s="68" t="s">
        <v>563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6"/>
  <sheetViews>
    <sheetView topLeftCell="A19" zoomScale="80" zoomScaleNormal="80" workbookViewId="0">
      <selection activeCell="M36" sqref="M36"/>
    </sheetView>
  </sheetViews>
  <sheetFormatPr defaultRowHeight="15" x14ac:dyDescent="0.25"/>
  <cols>
    <col min="3" max="3" width="15.140625" customWidth="1"/>
    <col min="4" max="4" width="13.140625" customWidth="1"/>
    <col min="5" max="5" width="37.85546875" customWidth="1"/>
    <col min="6" max="6" width="14.28515625" customWidth="1"/>
    <col min="7" max="7" width="14.5703125" customWidth="1"/>
    <col min="8" max="8" width="15.28515625" customWidth="1"/>
    <col min="9" max="9" width="38.42578125" customWidth="1"/>
    <col min="13" max="13" width="24.7109375" customWidth="1"/>
    <col min="14" max="14" width="11.5703125" customWidth="1"/>
    <col min="15" max="15" width="20.140625" customWidth="1"/>
    <col min="16" max="16" width="34.42578125" customWidth="1"/>
    <col min="17" max="17" width="33.7109375" customWidth="1"/>
    <col min="18" max="18" width="32.28515625" customWidth="1"/>
    <col min="50" max="50" width="16.42578125" customWidth="1"/>
    <col min="51" max="51" width="15.5703125" customWidth="1"/>
    <col min="52" max="52" width="11.85546875" customWidth="1"/>
  </cols>
  <sheetData>
    <row r="1" spans="1:55" x14ac:dyDescent="0.25">
      <c r="A1" s="44" t="s">
        <v>493</v>
      </c>
      <c r="B1" s="44" t="s">
        <v>495</v>
      </c>
      <c r="C1" s="45" t="s">
        <v>494</v>
      </c>
      <c r="D1" s="45" t="s">
        <v>492</v>
      </c>
      <c r="E1" s="46" t="s">
        <v>485</v>
      </c>
      <c r="F1" s="46" t="s">
        <v>486</v>
      </c>
      <c r="G1" s="47" t="s">
        <v>496</v>
      </c>
      <c r="H1" s="47" t="s">
        <v>497</v>
      </c>
      <c r="I1" s="46" t="s">
        <v>487</v>
      </c>
      <c r="J1" s="47" t="s">
        <v>498</v>
      </c>
      <c r="K1" s="47" t="s">
        <v>499</v>
      </c>
      <c r="L1" s="46" t="s">
        <v>488</v>
      </c>
      <c r="M1" s="46" t="s">
        <v>500</v>
      </c>
      <c r="N1" s="47" t="s">
        <v>501</v>
      </c>
      <c r="O1" s="46" t="s">
        <v>489</v>
      </c>
      <c r="P1" s="46" t="s">
        <v>490</v>
      </c>
      <c r="Q1" s="46" t="s">
        <v>491</v>
      </c>
      <c r="R1" s="47" t="s">
        <v>502</v>
      </c>
      <c r="S1" s="47" t="s">
        <v>503</v>
      </c>
      <c r="T1" s="47" t="s">
        <v>504</v>
      </c>
      <c r="U1" s="47" t="s">
        <v>505</v>
      </c>
      <c r="V1" s="47" t="s">
        <v>506</v>
      </c>
      <c r="W1" s="47" t="s">
        <v>507</v>
      </c>
      <c r="X1" s="47" t="s">
        <v>508</v>
      </c>
      <c r="Y1" s="47" t="s">
        <v>509</v>
      </c>
      <c r="Z1" s="47" t="s">
        <v>510</v>
      </c>
      <c r="AA1" s="47" t="s">
        <v>511</v>
      </c>
      <c r="AB1" s="47" t="s">
        <v>512</v>
      </c>
      <c r="AC1" s="47" t="s">
        <v>513</v>
      </c>
      <c r="AD1" s="47" t="s">
        <v>514</v>
      </c>
      <c r="AE1" s="47" t="s">
        <v>515</v>
      </c>
      <c r="AF1" s="47" t="s">
        <v>516</v>
      </c>
      <c r="AG1" s="47" t="s">
        <v>517</v>
      </c>
      <c r="AH1" s="47" t="s">
        <v>518</v>
      </c>
      <c r="AI1" s="47" t="s">
        <v>519</v>
      </c>
      <c r="AM1" s="1" t="s">
        <v>548</v>
      </c>
      <c r="AN1" s="1" t="s">
        <v>549</v>
      </c>
      <c r="AO1" s="1" t="s">
        <v>550</v>
      </c>
      <c r="AQ1" s="1" t="s">
        <v>551</v>
      </c>
      <c r="AR1" s="1" t="s">
        <v>552</v>
      </c>
      <c r="AS1" s="1" t="s">
        <v>553</v>
      </c>
      <c r="AU1" s="1" t="s">
        <v>548</v>
      </c>
      <c r="AV1" s="1" t="s">
        <v>549</v>
      </c>
      <c r="AW1" s="1" t="s">
        <v>554</v>
      </c>
      <c r="AX1" s="70" t="s">
        <v>557</v>
      </c>
      <c r="AY1" s="70" t="s">
        <v>556</v>
      </c>
      <c r="BA1" s="1" t="s">
        <v>551</v>
      </c>
      <c r="BB1" s="1" t="s">
        <v>552</v>
      </c>
      <c r="BC1" s="1" t="s">
        <v>554</v>
      </c>
    </row>
    <row r="2" spans="1:55" x14ac:dyDescent="0.25">
      <c r="A2" s="8">
        <v>97</v>
      </c>
      <c r="B2" s="9" t="s">
        <v>0</v>
      </c>
      <c r="C2" s="8">
        <v>96</v>
      </c>
      <c r="D2" s="8">
        <v>2752005</v>
      </c>
      <c r="E2" s="9" t="s">
        <v>48</v>
      </c>
      <c r="F2" s="9" t="s">
        <v>2</v>
      </c>
      <c r="G2" s="8">
        <v>-51.993837999999997</v>
      </c>
      <c r="H2" s="8">
        <v>-27.314934000000001</v>
      </c>
      <c r="I2" s="9" t="s">
        <v>3</v>
      </c>
      <c r="J2" s="8">
        <v>7</v>
      </c>
      <c r="K2" s="8">
        <v>73</v>
      </c>
      <c r="L2" s="9" t="s">
        <v>4</v>
      </c>
      <c r="M2" s="9" t="s">
        <v>49</v>
      </c>
      <c r="N2" s="8">
        <v>543</v>
      </c>
      <c r="O2" s="9" t="s">
        <v>6</v>
      </c>
      <c r="P2" s="9" t="s">
        <v>7</v>
      </c>
      <c r="Q2" s="9" t="s">
        <v>8</v>
      </c>
      <c r="R2" s="8">
        <v>26</v>
      </c>
      <c r="S2" s="8">
        <v>166.46154000000001</v>
      </c>
      <c r="T2" s="8">
        <v>166.99230800000001</v>
      </c>
      <c r="U2" s="8">
        <v>131.49615299999999</v>
      </c>
      <c r="V2" s="8">
        <v>150.85</v>
      </c>
      <c r="W2" s="8">
        <v>155.548001</v>
      </c>
      <c r="X2" s="8">
        <v>135.012</v>
      </c>
      <c r="Y2" s="8">
        <v>146.18799999999999</v>
      </c>
      <c r="Z2" s="8">
        <v>130.61923100000001</v>
      </c>
      <c r="AA2" s="8">
        <v>167.761538</v>
      </c>
      <c r="AB2" s="8">
        <v>215.45769300000001</v>
      </c>
      <c r="AC2" s="8">
        <v>154.557694</v>
      </c>
      <c r="AD2" s="8">
        <v>160.696155</v>
      </c>
      <c r="AE2" s="8">
        <v>1881.640312</v>
      </c>
      <c r="AF2" s="8">
        <v>464.95000099999999</v>
      </c>
      <c r="AG2" s="8">
        <v>441.41</v>
      </c>
      <c r="AH2" s="8">
        <v>444.56876999999997</v>
      </c>
      <c r="AI2" s="8">
        <v>530.71154100000001</v>
      </c>
      <c r="AM2" s="61">
        <f t="shared" ref="AM2:AM7" si="0">ABS(H2)</f>
        <v>27.314934000000001</v>
      </c>
      <c r="AN2" s="61">
        <f t="shared" ref="AN2:AN7" si="1">ABS(G2)</f>
        <v>51.993837999999997</v>
      </c>
      <c r="AO2" s="61">
        <f t="shared" ref="AO2:AO7" si="2">N2</f>
        <v>543</v>
      </c>
      <c r="AQ2" s="62">
        <f t="shared" ref="AQ2:AQ7" si="3">LN(AM2)</f>
        <v>3.3074335855899566</v>
      </c>
      <c r="AR2" s="62">
        <f t="shared" ref="AR2:AS7" si="4">LN(AN2)</f>
        <v>3.9511252115597477</v>
      </c>
      <c r="AS2" s="62">
        <f t="shared" si="4"/>
        <v>6.2971093199339352</v>
      </c>
      <c r="AU2" s="61">
        <f>AM2</f>
        <v>27.314934000000001</v>
      </c>
      <c r="AV2" s="61">
        <f>AN2</f>
        <v>51.993837999999997</v>
      </c>
      <c r="AW2" s="61">
        <v>543</v>
      </c>
      <c r="AX2" s="71">
        <f t="shared" ref="AX2:AX7" si="5">ABS(AO2-AW2)</f>
        <v>0</v>
      </c>
      <c r="AY2" s="72">
        <f t="shared" ref="AY2:AY7" si="6">ABS((AX2/AO2))</f>
        <v>0</v>
      </c>
      <c r="BA2" s="62">
        <f t="shared" ref="BA2:BA7" si="7">LN(AU2)</f>
        <v>3.3074335855899566</v>
      </c>
      <c r="BB2" s="62">
        <f t="shared" ref="BB2:BC7" si="8">LN(AV2)</f>
        <v>3.9511252115597477</v>
      </c>
      <c r="BC2" s="62">
        <f t="shared" si="8"/>
        <v>6.2971093199339352</v>
      </c>
    </row>
    <row r="3" spans="1:55" x14ac:dyDescent="0.25">
      <c r="A3" s="8">
        <v>43</v>
      </c>
      <c r="B3" s="9" t="s">
        <v>0</v>
      </c>
      <c r="C3" s="8">
        <v>42</v>
      </c>
      <c r="D3" s="8">
        <v>2651001</v>
      </c>
      <c r="E3" s="9" t="s">
        <v>50</v>
      </c>
      <c r="F3" s="9" t="s">
        <v>2</v>
      </c>
      <c r="G3" s="8">
        <v>-51.796891000000002</v>
      </c>
      <c r="H3" s="8">
        <v>-26.873822000000001</v>
      </c>
      <c r="I3" s="9" t="s">
        <v>3</v>
      </c>
      <c r="J3" s="8">
        <v>7</v>
      </c>
      <c r="K3" s="8">
        <v>73</v>
      </c>
      <c r="L3" s="9" t="s">
        <v>4</v>
      </c>
      <c r="M3" s="9" t="s">
        <v>51</v>
      </c>
      <c r="N3" s="8">
        <v>1064</v>
      </c>
      <c r="O3" s="9" t="s">
        <v>6</v>
      </c>
      <c r="P3" s="9" t="s">
        <v>7</v>
      </c>
      <c r="Q3" s="9" t="s">
        <v>8</v>
      </c>
      <c r="R3" s="8">
        <v>30</v>
      </c>
      <c r="S3" s="8">
        <v>184.98</v>
      </c>
      <c r="T3" s="8">
        <v>185.19</v>
      </c>
      <c r="U3" s="8">
        <v>129.309999</v>
      </c>
      <c r="V3" s="8">
        <v>160.683333</v>
      </c>
      <c r="W3" s="8">
        <v>150.67666800000001</v>
      </c>
      <c r="X3" s="8">
        <v>146.91666699999999</v>
      </c>
      <c r="Y3" s="8">
        <v>158.38666699999999</v>
      </c>
      <c r="Z3" s="8">
        <v>134.29333299999999</v>
      </c>
      <c r="AA3" s="8">
        <v>167.89999900000001</v>
      </c>
      <c r="AB3" s="8">
        <v>225.939999</v>
      </c>
      <c r="AC3" s="8">
        <v>173.596667</v>
      </c>
      <c r="AD3" s="8">
        <v>178.86666600000001</v>
      </c>
      <c r="AE3" s="8">
        <v>1996.739998</v>
      </c>
      <c r="AF3" s="8">
        <v>499.47999800000002</v>
      </c>
      <c r="AG3" s="8">
        <v>458.27666799999997</v>
      </c>
      <c r="AH3" s="8">
        <v>460.58</v>
      </c>
      <c r="AI3" s="8">
        <v>578.40333299999998</v>
      </c>
      <c r="AM3" s="61">
        <f t="shared" si="0"/>
        <v>26.873822000000001</v>
      </c>
      <c r="AN3" s="61">
        <f t="shared" si="1"/>
        <v>51.796891000000002</v>
      </c>
      <c r="AO3" s="61">
        <f t="shared" si="2"/>
        <v>1064</v>
      </c>
      <c r="AQ3" s="62">
        <f t="shared" si="3"/>
        <v>3.2911526529290125</v>
      </c>
      <c r="AR3" s="62">
        <f t="shared" si="4"/>
        <v>3.9473301281591877</v>
      </c>
      <c r="AS3" s="62">
        <f t="shared" si="4"/>
        <v>6.9697906699015899</v>
      </c>
      <c r="AU3" s="61">
        <f t="shared" ref="AU3:AV7" si="9">AM3</f>
        <v>26.873822000000001</v>
      </c>
      <c r="AV3" s="61">
        <f t="shared" si="9"/>
        <v>51.796891000000002</v>
      </c>
      <c r="AW3" s="61">
        <v>1069</v>
      </c>
      <c r="AX3" s="71">
        <f t="shared" si="5"/>
        <v>5</v>
      </c>
      <c r="AY3" s="72">
        <f t="shared" si="6"/>
        <v>4.6992481203007516E-3</v>
      </c>
      <c r="BA3" s="62">
        <f t="shared" si="7"/>
        <v>3.2911526529290125</v>
      </c>
      <c r="BB3" s="62">
        <f t="shared" si="8"/>
        <v>3.9473301281591877</v>
      </c>
      <c r="BC3" s="62">
        <f t="shared" si="8"/>
        <v>6.9744789110250451</v>
      </c>
    </row>
    <row r="4" spans="1:55" x14ac:dyDescent="0.25">
      <c r="A4" s="8">
        <v>47</v>
      </c>
      <c r="B4" s="9" t="s">
        <v>0</v>
      </c>
      <c r="C4" s="8">
        <v>46</v>
      </c>
      <c r="D4" s="8">
        <v>2652001</v>
      </c>
      <c r="E4" s="9" t="s">
        <v>52</v>
      </c>
      <c r="F4" s="9" t="s">
        <v>2</v>
      </c>
      <c r="G4" s="8">
        <v>-52.183005000000001</v>
      </c>
      <c r="H4" s="8">
        <v>-26.952987</v>
      </c>
      <c r="I4" s="9" t="s">
        <v>3</v>
      </c>
      <c r="J4" s="8">
        <v>7</v>
      </c>
      <c r="K4" s="8">
        <v>73</v>
      </c>
      <c r="L4" s="9" t="s">
        <v>4</v>
      </c>
      <c r="M4" s="9" t="s">
        <v>53</v>
      </c>
      <c r="N4" s="8">
        <v>645</v>
      </c>
      <c r="O4" s="9" t="s">
        <v>6</v>
      </c>
      <c r="P4" s="9" t="s">
        <v>7</v>
      </c>
      <c r="Q4" s="9" t="s">
        <v>8</v>
      </c>
      <c r="R4" s="8">
        <v>30</v>
      </c>
      <c r="S4" s="8">
        <v>175.373333</v>
      </c>
      <c r="T4" s="8">
        <v>173.15517399999999</v>
      </c>
      <c r="U4" s="8">
        <v>134.13333299999999</v>
      </c>
      <c r="V4" s="8">
        <v>150.07930999999999</v>
      </c>
      <c r="W4" s="8">
        <v>145.01724100000001</v>
      </c>
      <c r="X4" s="8">
        <v>151.675861</v>
      </c>
      <c r="Y4" s="8">
        <v>144.34137899999999</v>
      </c>
      <c r="Z4" s="8">
        <v>134.13666699999999</v>
      </c>
      <c r="AA4" s="8">
        <v>167.07241400000001</v>
      </c>
      <c r="AB4" s="8">
        <v>222.976665</v>
      </c>
      <c r="AC4" s="8">
        <v>160.92333300000001</v>
      </c>
      <c r="AD4" s="8">
        <v>157.096667</v>
      </c>
      <c r="AE4" s="8">
        <v>1915.9813770000001</v>
      </c>
      <c r="AF4" s="8">
        <v>482.66183999999998</v>
      </c>
      <c r="AG4" s="8">
        <v>446.77241299999997</v>
      </c>
      <c r="AH4" s="8">
        <v>445.55045999999999</v>
      </c>
      <c r="AI4" s="8">
        <v>540.99666500000001</v>
      </c>
      <c r="AM4" s="61">
        <f t="shared" si="0"/>
        <v>26.952987</v>
      </c>
      <c r="AN4" s="61">
        <f t="shared" si="1"/>
        <v>52.183005000000001</v>
      </c>
      <c r="AO4" s="61">
        <f t="shared" si="2"/>
        <v>645</v>
      </c>
      <c r="AQ4" s="62">
        <f t="shared" si="3"/>
        <v>3.294094126092681</v>
      </c>
      <c r="AR4" s="62">
        <f t="shared" si="4"/>
        <v>3.9547568671649964</v>
      </c>
      <c r="AS4" s="62">
        <f t="shared" si="4"/>
        <v>6.4692503167957724</v>
      </c>
      <c r="AU4" s="61">
        <f t="shared" si="9"/>
        <v>26.952987</v>
      </c>
      <c r="AV4" s="61">
        <f t="shared" si="9"/>
        <v>52.183005000000001</v>
      </c>
      <c r="AW4" s="61">
        <v>624</v>
      </c>
      <c r="AX4" s="71">
        <f t="shared" si="5"/>
        <v>21</v>
      </c>
      <c r="AY4" s="72">
        <f t="shared" si="6"/>
        <v>3.255813953488372E-2</v>
      </c>
      <c r="BA4" s="62">
        <f t="shared" si="7"/>
        <v>3.294094126092681</v>
      </c>
      <c r="BB4" s="62">
        <f t="shared" si="8"/>
        <v>3.9547568671649964</v>
      </c>
      <c r="BC4" s="62">
        <f t="shared" si="8"/>
        <v>6.4361503683694279</v>
      </c>
    </row>
    <row r="5" spans="1:55" x14ac:dyDescent="0.25">
      <c r="A5" s="8">
        <v>56</v>
      </c>
      <c r="B5" s="9" t="s">
        <v>0</v>
      </c>
      <c r="C5" s="8">
        <v>55</v>
      </c>
      <c r="D5" s="8">
        <v>2653007</v>
      </c>
      <c r="E5" s="9" t="s">
        <v>54</v>
      </c>
      <c r="F5" s="9" t="s">
        <v>2</v>
      </c>
      <c r="G5" s="8">
        <v>-53.008288999999998</v>
      </c>
      <c r="H5" s="8">
        <v>-26.927150999999999</v>
      </c>
      <c r="I5" s="9" t="s">
        <v>3</v>
      </c>
      <c r="J5" s="8">
        <v>7</v>
      </c>
      <c r="K5" s="8">
        <v>73</v>
      </c>
      <c r="L5" s="9" t="s">
        <v>4</v>
      </c>
      <c r="M5" s="9" t="s">
        <v>55</v>
      </c>
      <c r="N5" s="8">
        <v>275</v>
      </c>
      <c r="O5" s="9" t="s">
        <v>6</v>
      </c>
      <c r="P5" s="9" t="s">
        <v>7</v>
      </c>
      <c r="Q5" s="9" t="s">
        <v>8</v>
      </c>
      <c r="R5" s="8">
        <v>30</v>
      </c>
      <c r="S5" s="8">
        <v>153.19999899999999</v>
      </c>
      <c r="T5" s="8">
        <v>178.99999800000001</v>
      </c>
      <c r="U5" s="8">
        <v>121.069999</v>
      </c>
      <c r="V5" s="8">
        <v>140.80000100000001</v>
      </c>
      <c r="W5" s="8">
        <v>134.683333</v>
      </c>
      <c r="X5" s="8">
        <v>151.370001</v>
      </c>
      <c r="Y5" s="8">
        <v>130.52000100000001</v>
      </c>
      <c r="Z5" s="80">
        <v>108.24</v>
      </c>
      <c r="AA5" s="8">
        <v>166.216667</v>
      </c>
      <c r="AB5" s="8">
        <v>203.443331</v>
      </c>
      <c r="AC5" s="8">
        <v>150.003332</v>
      </c>
      <c r="AD5" s="8">
        <v>139.60333299999999</v>
      </c>
      <c r="AE5" s="8">
        <v>1778.1499940000001</v>
      </c>
      <c r="AF5" s="8">
        <v>453.26999599999999</v>
      </c>
      <c r="AG5" s="8">
        <v>426.85333500000002</v>
      </c>
      <c r="AH5" s="8">
        <v>404.97666800000002</v>
      </c>
      <c r="AI5" s="8">
        <v>493.04999600000002</v>
      </c>
      <c r="AM5" s="61">
        <f t="shared" si="0"/>
        <v>26.927150999999999</v>
      </c>
      <c r="AN5" s="61">
        <f t="shared" si="1"/>
        <v>53.008288999999998</v>
      </c>
      <c r="AO5" s="61">
        <f t="shared" si="2"/>
        <v>275</v>
      </c>
      <c r="AQ5" s="62">
        <f t="shared" si="3"/>
        <v>3.2931351084309166</v>
      </c>
      <c r="AR5" s="62">
        <f t="shared" si="4"/>
        <v>3.9704482975499222</v>
      </c>
      <c r="AS5" s="62">
        <f t="shared" si="4"/>
        <v>5.6167710976665717</v>
      </c>
      <c r="AU5" s="61">
        <f t="shared" si="9"/>
        <v>26.927150999999999</v>
      </c>
      <c r="AV5" s="61">
        <f t="shared" si="9"/>
        <v>53.008288999999998</v>
      </c>
      <c r="AW5" s="61">
        <v>272</v>
      </c>
      <c r="AX5" s="71">
        <f t="shared" si="5"/>
        <v>3</v>
      </c>
      <c r="AY5" s="72">
        <f t="shared" si="6"/>
        <v>1.090909090909091E-2</v>
      </c>
      <c r="BA5" s="62">
        <f t="shared" si="7"/>
        <v>3.2931351084309166</v>
      </c>
      <c r="BB5" s="62">
        <f t="shared" si="8"/>
        <v>3.9704482975499222</v>
      </c>
      <c r="BC5" s="62">
        <f t="shared" si="8"/>
        <v>5.6058020662959978</v>
      </c>
    </row>
    <row r="6" spans="1:55" x14ac:dyDescent="0.25">
      <c r="A6" s="8">
        <v>53</v>
      </c>
      <c r="B6" s="9" t="s">
        <v>0</v>
      </c>
      <c r="C6" s="8">
        <v>52</v>
      </c>
      <c r="D6" s="8">
        <v>2653003</v>
      </c>
      <c r="E6" s="9" t="s">
        <v>56</v>
      </c>
      <c r="F6" s="9" t="s">
        <v>2</v>
      </c>
      <c r="G6" s="8">
        <v>-53.053010999999998</v>
      </c>
      <c r="H6" s="8">
        <v>-26.782983999999999</v>
      </c>
      <c r="I6" s="9" t="s">
        <v>3</v>
      </c>
      <c r="J6" s="8">
        <v>7</v>
      </c>
      <c r="K6" s="8">
        <v>73</v>
      </c>
      <c r="L6" s="9" t="s">
        <v>4</v>
      </c>
      <c r="M6" s="9" t="s">
        <v>57</v>
      </c>
      <c r="N6" s="8">
        <v>453</v>
      </c>
      <c r="O6" s="9" t="s">
        <v>6</v>
      </c>
      <c r="P6" s="9" t="s">
        <v>7</v>
      </c>
      <c r="Q6" s="9" t="s">
        <v>8</v>
      </c>
      <c r="R6" s="8">
        <v>30</v>
      </c>
      <c r="S6" s="8">
        <v>179.406667</v>
      </c>
      <c r="T6" s="8">
        <v>190.46</v>
      </c>
      <c r="U6" s="8">
        <v>134.620689</v>
      </c>
      <c r="V6" s="8">
        <v>157.18965299999999</v>
      </c>
      <c r="W6" s="8">
        <v>159.223333</v>
      </c>
      <c r="X6" s="8">
        <v>146.69999999999999</v>
      </c>
      <c r="Y6" s="8">
        <v>138.17931100000001</v>
      </c>
      <c r="Z6" s="8">
        <v>126.389655</v>
      </c>
      <c r="AA6" s="8">
        <v>162.259998</v>
      </c>
      <c r="AB6" s="8">
        <v>241.059999</v>
      </c>
      <c r="AC6" s="8">
        <v>159.289998</v>
      </c>
      <c r="AD6" s="8">
        <v>168.26333199999999</v>
      </c>
      <c r="AE6" s="8">
        <v>1963.042637</v>
      </c>
      <c r="AF6" s="8">
        <v>504.48735699999997</v>
      </c>
      <c r="AG6" s="8">
        <v>463.11298699999998</v>
      </c>
      <c r="AH6" s="8">
        <v>426.82896399999998</v>
      </c>
      <c r="AI6" s="8">
        <v>568.61333000000002</v>
      </c>
      <c r="AM6" s="61">
        <f t="shared" si="0"/>
        <v>26.782983999999999</v>
      </c>
      <c r="AN6" s="61">
        <f t="shared" si="1"/>
        <v>53.053010999999998</v>
      </c>
      <c r="AO6" s="61">
        <f t="shared" si="2"/>
        <v>453</v>
      </c>
      <c r="AQ6" s="62">
        <f t="shared" si="3"/>
        <v>3.2877667604932022</v>
      </c>
      <c r="AR6" s="62">
        <f t="shared" si="4"/>
        <v>3.971291621225014</v>
      </c>
      <c r="AS6" s="62">
        <f t="shared" si="4"/>
        <v>6.1158921254830343</v>
      </c>
      <c r="AU6" s="61">
        <f t="shared" si="9"/>
        <v>26.782983999999999</v>
      </c>
      <c r="AV6" s="61">
        <f t="shared" si="9"/>
        <v>53.053010999999998</v>
      </c>
      <c r="AW6" s="61">
        <v>454</v>
      </c>
      <c r="AX6" s="71">
        <f t="shared" si="5"/>
        <v>1</v>
      </c>
      <c r="AY6" s="72">
        <f t="shared" si="6"/>
        <v>2.2075055187637969E-3</v>
      </c>
      <c r="BA6" s="62">
        <f t="shared" si="7"/>
        <v>3.2877667604932022</v>
      </c>
      <c r="BB6" s="62">
        <f t="shared" si="8"/>
        <v>3.971291621225014</v>
      </c>
      <c r="BC6" s="62">
        <f t="shared" si="8"/>
        <v>6.1180971980413483</v>
      </c>
    </row>
    <row r="7" spans="1:55" x14ac:dyDescent="0.25">
      <c r="A7" s="8">
        <v>50</v>
      </c>
      <c r="B7" s="9" t="s">
        <v>0</v>
      </c>
      <c r="C7" s="8">
        <v>49</v>
      </c>
      <c r="D7" s="8">
        <v>2652031</v>
      </c>
      <c r="E7" s="9" t="s">
        <v>58</v>
      </c>
      <c r="F7" s="9" t="s">
        <v>2</v>
      </c>
      <c r="G7" s="8">
        <v>-52.838563000000001</v>
      </c>
      <c r="H7" s="8">
        <v>-26.350760999999999</v>
      </c>
      <c r="I7" s="9" t="s">
        <v>3</v>
      </c>
      <c r="J7" s="8">
        <v>7</v>
      </c>
      <c r="K7" s="8">
        <v>73</v>
      </c>
      <c r="L7" s="9" t="s">
        <v>4</v>
      </c>
      <c r="M7" s="9" t="s">
        <v>59</v>
      </c>
      <c r="N7" s="8">
        <v>875</v>
      </c>
      <c r="O7" s="9" t="s">
        <v>6</v>
      </c>
      <c r="P7" s="9" t="s">
        <v>7</v>
      </c>
      <c r="Q7" s="9" t="s">
        <v>8</v>
      </c>
      <c r="R7" s="8">
        <v>30</v>
      </c>
      <c r="S7" s="8">
        <v>186.656668</v>
      </c>
      <c r="T7" s="8">
        <v>189.91333299999999</v>
      </c>
      <c r="U7" s="8">
        <v>135.633331</v>
      </c>
      <c r="V7" s="8">
        <v>162.08333200000001</v>
      </c>
      <c r="W7" s="8">
        <v>197.30333300000001</v>
      </c>
      <c r="X7" s="8">
        <v>165.38666599999999</v>
      </c>
      <c r="Y7" s="8">
        <v>150.10999899999999</v>
      </c>
      <c r="Z7" s="8">
        <v>129.02000000000001</v>
      </c>
      <c r="AA7" s="8">
        <v>184.030001</v>
      </c>
      <c r="AB7" s="8">
        <v>247.10666699999999</v>
      </c>
      <c r="AC7" s="8">
        <v>176.193333</v>
      </c>
      <c r="AD7" s="8">
        <v>173.27</v>
      </c>
      <c r="AE7" s="8">
        <v>2096.7066610000002</v>
      </c>
      <c r="AF7" s="8">
        <v>512.20333200000005</v>
      </c>
      <c r="AG7" s="8">
        <v>524.77333099999998</v>
      </c>
      <c r="AH7" s="8">
        <v>463.16</v>
      </c>
      <c r="AI7" s="8">
        <v>596.56999900000005</v>
      </c>
      <c r="AM7" s="61">
        <f t="shared" si="0"/>
        <v>26.350760999999999</v>
      </c>
      <c r="AN7" s="61">
        <f t="shared" si="1"/>
        <v>52.838563000000001</v>
      </c>
      <c r="AO7" s="61">
        <f t="shared" si="2"/>
        <v>875</v>
      </c>
      <c r="AQ7" s="62">
        <f t="shared" si="3"/>
        <v>3.271497155025747</v>
      </c>
      <c r="AR7" s="62">
        <f t="shared" si="4"/>
        <v>3.9672412839777396</v>
      </c>
      <c r="AS7" s="62">
        <f t="shared" si="4"/>
        <v>6.7742238863576141</v>
      </c>
      <c r="AU7" s="61">
        <f t="shared" si="9"/>
        <v>26.350760999999999</v>
      </c>
      <c r="AV7" s="61">
        <f t="shared" si="9"/>
        <v>52.838563000000001</v>
      </c>
      <c r="AW7" s="61">
        <v>897</v>
      </c>
      <c r="AX7" s="71">
        <f t="shared" si="5"/>
        <v>22</v>
      </c>
      <c r="AY7" s="72">
        <f t="shared" si="6"/>
        <v>2.5142857142857144E-2</v>
      </c>
      <c r="BA7" s="62">
        <f t="shared" si="7"/>
        <v>3.271497155025747</v>
      </c>
      <c r="BB7" s="62">
        <f t="shared" si="8"/>
        <v>3.9672412839777396</v>
      </c>
      <c r="BC7" s="62">
        <f t="shared" si="8"/>
        <v>6.799055862058796</v>
      </c>
    </row>
    <row r="8" spans="1:55" x14ac:dyDescent="0.25">
      <c r="A8" s="8">
        <v>99</v>
      </c>
      <c r="B8" s="9" t="s">
        <v>0</v>
      </c>
      <c r="C8" s="8">
        <v>98</v>
      </c>
      <c r="D8" s="8">
        <v>2752017</v>
      </c>
      <c r="E8" s="9" t="s">
        <v>60</v>
      </c>
      <c r="F8" s="9" t="s">
        <v>2</v>
      </c>
      <c r="G8" s="8">
        <v>-52.454954000000001</v>
      </c>
      <c r="H8" s="8">
        <v>-27.389377</v>
      </c>
      <c r="I8" s="9" t="s">
        <v>3</v>
      </c>
      <c r="J8" s="8">
        <v>7</v>
      </c>
      <c r="K8" s="8">
        <v>73</v>
      </c>
      <c r="L8" s="9" t="s">
        <v>10</v>
      </c>
      <c r="M8" s="9" t="s">
        <v>61</v>
      </c>
      <c r="N8" s="8">
        <v>799</v>
      </c>
      <c r="O8" s="9" t="s">
        <v>6</v>
      </c>
      <c r="P8" s="9" t="s">
        <v>7</v>
      </c>
      <c r="Q8" s="9" t="s">
        <v>8</v>
      </c>
      <c r="R8" s="8">
        <v>30</v>
      </c>
      <c r="S8" s="8">
        <v>148.20344800000001</v>
      </c>
      <c r="T8" s="8">
        <v>152.77666400000001</v>
      </c>
      <c r="U8" s="8">
        <v>114.05666600000001</v>
      </c>
      <c r="V8" s="8">
        <v>132.97241399999999</v>
      </c>
      <c r="W8" s="8">
        <v>153.493334</v>
      </c>
      <c r="X8" s="8">
        <v>144.89000100000001</v>
      </c>
      <c r="Y8" s="8">
        <v>166.10689600000001</v>
      </c>
      <c r="Z8" s="8">
        <v>118.624137</v>
      </c>
      <c r="AA8" s="8">
        <v>172.29999900000001</v>
      </c>
      <c r="AB8" s="8">
        <v>208.41</v>
      </c>
      <c r="AC8" s="8">
        <v>152.939999</v>
      </c>
      <c r="AD8" s="8">
        <v>139.19666699999999</v>
      </c>
      <c r="AE8" s="8">
        <v>1803.9702259999999</v>
      </c>
      <c r="AF8" s="8">
        <v>415.03677800000003</v>
      </c>
      <c r="AG8" s="8">
        <v>431.355749</v>
      </c>
      <c r="AH8" s="8">
        <v>457.03103199999998</v>
      </c>
      <c r="AI8" s="8">
        <v>500.54666600000002</v>
      </c>
      <c r="AM8" s="61">
        <f t="shared" ref="AM8:AM14" si="10">ABS(H8)</f>
        <v>27.389377</v>
      </c>
      <c r="AN8" s="61">
        <f t="shared" ref="AN8:AN14" si="11">ABS(G8)</f>
        <v>52.454954000000001</v>
      </c>
      <c r="AO8" s="61">
        <f t="shared" ref="AO8:AO14" si="12">N8</f>
        <v>799</v>
      </c>
      <c r="AQ8" s="62">
        <f t="shared" ref="AQ8:AQ14" si="13">LN(AM8)</f>
        <v>3.3101552374887384</v>
      </c>
      <c r="AR8" s="62">
        <f t="shared" ref="AR8:AR14" si="14">LN(AN8)</f>
        <v>3.9599547822409233</v>
      </c>
      <c r="AS8" s="62">
        <f t="shared" ref="AS8:AS14" si="15">LN(AO8)</f>
        <v>6.6833609457662746</v>
      </c>
      <c r="AU8" s="61">
        <f t="shared" ref="AU8:AU14" si="16">AM8</f>
        <v>27.389377</v>
      </c>
      <c r="AV8" s="61">
        <f t="shared" ref="AV8:AV14" si="17">AN8</f>
        <v>52.454954000000001</v>
      </c>
      <c r="AW8" s="61">
        <v>774</v>
      </c>
      <c r="AX8" s="71">
        <f t="shared" ref="AX8:AX14" si="18">ABS(AO8-AW8)</f>
        <v>25</v>
      </c>
      <c r="AY8" s="72">
        <f t="shared" ref="AY8:AY14" si="19">ABS((AX8/AO8))</f>
        <v>3.1289111389236547E-2</v>
      </c>
      <c r="BA8" s="62">
        <f t="shared" ref="BA8:BA14" si="20">LN(AU8)</f>
        <v>3.3101552374887384</v>
      </c>
      <c r="BB8" s="62">
        <f t="shared" ref="BB8:BB14" si="21">LN(AV8)</f>
        <v>3.9599547822409233</v>
      </c>
      <c r="BC8" s="62">
        <f t="shared" ref="BC8:BC14" si="22">LN(AW8)</f>
        <v>6.6515718735897273</v>
      </c>
    </row>
    <row r="9" spans="1:55" x14ac:dyDescent="0.25">
      <c r="A9" s="8">
        <v>48</v>
      </c>
      <c r="B9" s="9" t="s">
        <v>0</v>
      </c>
      <c r="C9" s="8">
        <v>47</v>
      </c>
      <c r="D9" s="8">
        <v>2652002</v>
      </c>
      <c r="E9" s="9" t="s">
        <v>62</v>
      </c>
      <c r="F9" s="9" t="s">
        <v>2</v>
      </c>
      <c r="G9" s="8">
        <v>-52.640785000000001</v>
      </c>
      <c r="H9" s="8">
        <v>-26.584372999999999</v>
      </c>
      <c r="I9" s="9" t="s">
        <v>3</v>
      </c>
      <c r="J9" s="8">
        <v>7</v>
      </c>
      <c r="K9" s="8">
        <v>73</v>
      </c>
      <c r="L9" s="9" t="s">
        <v>4</v>
      </c>
      <c r="M9" s="9" t="s">
        <v>63</v>
      </c>
      <c r="N9" s="8">
        <v>523</v>
      </c>
      <c r="O9" s="9" t="s">
        <v>6</v>
      </c>
      <c r="P9" s="9" t="s">
        <v>7</v>
      </c>
      <c r="Q9" s="9" t="s">
        <v>8</v>
      </c>
      <c r="R9" s="8">
        <v>28</v>
      </c>
      <c r="S9" s="8">
        <v>180.20357000000001</v>
      </c>
      <c r="T9" s="8">
        <v>177.175862</v>
      </c>
      <c r="U9" s="8">
        <v>127.96785800000001</v>
      </c>
      <c r="V9" s="8">
        <v>152.193105</v>
      </c>
      <c r="W9" s="8">
        <v>169.827585</v>
      </c>
      <c r="X9" s="8">
        <v>146.135715</v>
      </c>
      <c r="Y9" s="8">
        <v>136.73103399999999</v>
      </c>
      <c r="Z9" s="8">
        <v>113.277778</v>
      </c>
      <c r="AA9" s="8">
        <v>166.54814999999999</v>
      </c>
      <c r="AB9" s="81">
        <v>249.56428500000001</v>
      </c>
      <c r="AC9" s="8">
        <v>155.040739</v>
      </c>
      <c r="AD9" s="8">
        <v>167.126667</v>
      </c>
      <c r="AE9" s="8">
        <v>1941.7923470000001</v>
      </c>
      <c r="AF9" s="8">
        <v>485.34728999999999</v>
      </c>
      <c r="AG9" s="8">
        <v>468.15640500000001</v>
      </c>
      <c r="AH9" s="8">
        <v>416.556961</v>
      </c>
      <c r="AI9" s="8">
        <v>571.73169099999996</v>
      </c>
      <c r="AM9" s="61">
        <f t="shared" si="10"/>
        <v>26.584372999999999</v>
      </c>
      <c r="AN9" s="61">
        <f t="shared" si="11"/>
        <v>52.640785000000001</v>
      </c>
      <c r="AO9" s="61">
        <f t="shared" si="12"/>
        <v>523</v>
      </c>
      <c r="AQ9" s="62">
        <f t="shared" si="13"/>
        <v>3.2803235619499476</v>
      </c>
      <c r="AR9" s="62">
        <f t="shared" si="14"/>
        <v>3.9634911995198516</v>
      </c>
      <c r="AS9" s="62">
        <f t="shared" si="15"/>
        <v>6.2595814640649232</v>
      </c>
      <c r="AU9" s="61">
        <f t="shared" si="16"/>
        <v>26.584372999999999</v>
      </c>
      <c r="AV9" s="61">
        <f t="shared" si="17"/>
        <v>52.640785000000001</v>
      </c>
      <c r="AW9" s="61">
        <v>524</v>
      </c>
      <c r="AX9" s="71">
        <f t="shared" si="18"/>
        <v>1</v>
      </c>
      <c r="AY9" s="72">
        <f t="shared" si="19"/>
        <v>1.9120458891013384E-3</v>
      </c>
      <c r="BA9" s="62">
        <f t="shared" si="20"/>
        <v>3.2803235619499476</v>
      </c>
      <c r="BB9" s="62">
        <f t="shared" si="21"/>
        <v>3.9634911995198516</v>
      </c>
      <c r="BC9" s="62">
        <f t="shared" si="22"/>
        <v>6.261491684321042</v>
      </c>
    </row>
    <row r="10" spans="1:55" x14ac:dyDescent="0.25">
      <c r="A10" s="8">
        <v>46</v>
      </c>
      <c r="B10" s="9" t="s">
        <v>0</v>
      </c>
      <c r="C10" s="8">
        <v>45</v>
      </c>
      <c r="D10" s="8">
        <v>2651040</v>
      </c>
      <c r="E10" s="9" t="s">
        <v>64</v>
      </c>
      <c r="F10" s="9" t="s">
        <v>2</v>
      </c>
      <c r="G10" s="8">
        <v>-52.019669999999998</v>
      </c>
      <c r="H10" s="8">
        <v>-26.862154</v>
      </c>
      <c r="I10" s="9" t="s">
        <v>3</v>
      </c>
      <c r="J10" s="8">
        <v>7</v>
      </c>
      <c r="K10" s="8">
        <v>73</v>
      </c>
      <c r="L10" s="9" t="s">
        <v>4</v>
      </c>
      <c r="M10" s="9" t="s">
        <v>65</v>
      </c>
      <c r="N10" s="8">
        <v>1066</v>
      </c>
      <c r="O10" s="9" t="s">
        <v>6</v>
      </c>
      <c r="P10" s="9" t="s">
        <v>7</v>
      </c>
      <c r="Q10" s="9" t="s">
        <v>8</v>
      </c>
      <c r="R10" s="8">
        <v>30</v>
      </c>
      <c r="S10" s="8">
        <v>205.51333199999999</v>
      </c>
      <c r="T10" s="8">
        <v>189.80333400000001</v>
      </c>
      <c r="U10" s="8">
        <v>145.57000099999999</v>
      </c>
      <c r="V10" s="8">
        <v>177.83999900000001</v>
      </c>
      <c r="W10" s="8">
        <v>177.69999799999999</v>
      </c>
      <c r="X10" s="8">
        <v>165.436668</v>
      </c>
      <c r="Y10" s="8">
        <v>173.14333400000001</v>
      </c>
      <c r="Z10" s="8">
        <v>136.13333299999999</v>
      </c>
      <c r="AA10" s="8">
        <v>181.73666600000001</v>
      </c>
      <c r="AB10" s="8">
        <v>244.33333500000001</v>
      </c>
      <c r="AC10" s="8">
        <v>193.28999899999999</v>
      </c>
      <c r="AD10" s="8">
        <v>179.52000100000001</v>
      </c>
      <c r="AE10" s="8">
        <v>2170.0200009999999</v>
      </c>
      <c r="AF10" s="8">
        <v>540.88666699999999</v>
      </c>
      <c r="AG10" s="8">
        <v>520.97666500000003</v>
      </c>
      <c r="AH10" s="8">
        <v>491.01333299999999</v>
      </c>
      <c r="AI10" s="8">
        <v>617.14333599999998</v>
      </c>
      <c r="AM10" s="61">
        <f t="shared" si="10"/>
        <v>26.862154</v>
      </c>
      <c r="AN10" s="61">
        <f t="shared" si="11"/>
        <v>52.019669999999998</v>
      </c>
      <c r="AO10" s="61">
        <f t="shared" si="12"/>
        <v>1066</v>
      </c>
      <c r="AQ10" s="62">
        <f t="shared" si="13"/>
        <v>3.2907183814761827</v>
      </c>
      <c r="AR10" s="62">
        <f t="shared" si="14"/>
        <v>3.9516219162864279</v>
      </c>
      <c r="AS10" s="62">
        <f t="shared" si="15"/>
        <v>6.9716686047257896</v>
      </c>
      <c r="AU10" s="61">
        <f t="shared" si="16"/>
        <v>26.862154</v>
      </c>
      <c r="AV10" s="61">
        <f t="shared" si="17"/>
        <v>52.019669999999998</v>
      </c>
      <c r="AW10" s="61">
        <v>1043</v>
      </c>
      <c r="AX10" s="71">
        <f t="shared" si="18"/>
        <v>23</v>
      </c>
      <c r="AY10" s="72">
        <f t="shared" si="19"/>
        <v>2.1575984990619138E-2</v>
      </c>
      <c r="BA10" s="62">
        <f t="shared" si="20"/>
        <v>3.2907183814761827</v>
      </c>
      <c r="BB10" s="62">
        <f t="shared" si="21"/>
        <v>3.9516219162864279</v>
      </c>
      <c r="BC10" s="62">
        <f t="shared" si="22"/>
        <v>6.9498564550007726</v>
      </c>
    </row>
    <row r="11" spans="1:55" x14ac:dyDescent="0.25">
      <c r="A11" s="8">
        <v>98</v>
      </c>
      <c r="B11" s="9" t="s">
        <v>0</v>
      </c>
      <c r="C11" s="8">
        <v>97</v>
      </c>
      <c r="D11" s="8">
        <v>2752006</v>
      </c>
      <c r="E11" s="9" t="s">
        <v>66</v>
      </c>
      <c r="F11" s="9" t="s">
        <v>2</v>
      </c>
      <c r="G11" s="8">
        <v>-52.304398999999997</v>
      </c>
      <c r="H11" s="8">
        <v>-27.854657</v>
      </c>
      <c r="I11" s="9" t="s">
        <v>3</v>
      </c>
      <c r="J11" s="8">
        <v>7</v>
      </c>
      <c r="K11" s="8">
        <v>73</v>
      </c>
      <c r="L11" s="9" t="s">
        <v>10</v>
      </c>
      <c r="M11" s="9" t="s">
        <v>67</v>
      </c>
      <c r="N11" s="8">
        <v>763</v>
      </c>
      <c r="O11" s="9" t="s">
        <v>6</v>
      </c>
      <c r="P11" s="9" t="s">
        <v>7</v>
      </c>
      <c r="Q11" s="9" t="s">
        <v>8</v>
      </c>
      <c r="R11" s="8">
        <v>30</v>
      </c>
      <c r="S11" s="8">
        <v>179.379999</v>
      </c>
      <c r="T11" s="8">
        <v>173.08333400000001</v>
      </c>
      <c r="U11" s="8">
        <v>131.15</v>
      </c>
      <c r="V11" s="8">
        <v>156.530001</v>
      </c>
      <c r="W11" s="8">
        <v>185.32</v>
      </c>
      <c r="X11" s="8">
        <v>153.31</v>
      </c>
      <c r="Y11" s="8">
        <v>175.94</v>
      </c>
      <c r="Z11" s="8">
        <v>156.48333299999999</v>
      </c>
      <c r="AA11" s="8">
        <v>202.39333300000001</v>
      </c>
      <c r="AB11" s="8">
        <v>233.77</v>
      </c>
      <c r="AC11" s="8">
        <v>166.73666800000001</v>
      </c>
      <c r="AD11" s="8">
        <v>166.98333299999999</v>
      </c>
      <c r="AE11" s="8">
        <v>2081.0800020000001</v>
      </c>
      <c r="AF11" s="8">
        <v>483.61333300000001</v>
      </c>
      <c r="AG11" s="8">
        <v>495.16000100000002</v>
      </c>
      <c r="AH11" s="8">
        <v>534.81666600000005</v>
      </c>
      <c r="AI11" s="8">
        <v>567.49000100000001</v>
      </c>
      <c r="AM11" s="61">
        <f t="shared" si="10"/>
        <v>27.854657</v>
      </c>
      <c r="AN11" s="61">
        <f t="shared" si="11"/>
        <v>52.304398999999997</v>
      </c>
      <c r="AO11" s="61">
        <f t="shared" si="12"/>
        <v>763</v>
      </c>
      <c r="AQ11" s="62">
        <f t="shared" si="13"/>
        <v>3.3270001696292382</v>
      </c>
      <c r="AR11" s="62">
        <f t="shared" si="14"/>
        <v>3.9570804784324154</v>
      </c>
      <c r="AS11" s="62">
        <f t="shared" si="15"/>
        <v>6.6372580312844569</v>
      </c>
      <c r="AU11" s="61">
        <f t="shared" si="16"/>
        <v>27.854657</v>
      </c>
      <c r="AV11" s="61">
        <f t="shared" si="17"/>
        <v>52.304398999999997</v>
      </c>
      <c r="AW11" s="61">
        <v>755</v>
      </c>
      <c r="AX11" s="71">
        <f t="shared" si="18"/>
        <v>8</v>
      </c>
      <c r="AY11" s="72">
        <f t="shared" si="19"/>
        <v>1.0484927916120577E-2</v>
      </c>
      <c r="BA11" s="62">
        <f t="shared" si="20"/>
        <v>3.3270001696292382</v>
      </c>
      <c r="BB11" s="62">
        <f t="shared" si="21"/>
        <v>3.9570804784324154</v>
      </c>
      <c r="BC11" s="62">
        <f t="shared" si="22"/>
        <v>6.6267177492490248</v>
      </c>
    </row>
    <row r="12" spans="1:55" x14ac:dyDescent="0.25">
      <c r="A12" s="8">
        <v>44</v>
      </c>
      <c r="B12" s="9" t="s">
        <v>0</v>
      </c>
      <c r="C12" s="8">
        <v>43</v>
      </c>
      <c r="D12" s="8">
        <v>2651022</v>
      </c>
      <c r="E12" s="9" t="s">
        <v>68</v>
      </c>
      <c r="F12" s="9" t="s">
        <v>2</v>
      </c>
      <c r="G12" s="8">
        <v>-51.882168</v>
      </c>
      <c r="H12" s="8">
        <v>-26.609097999999999</v>
      </c>
      <c r="I12" s="9" t="s">
        <v>3</v>
      </c>
      <c r="J12" s="8">
        <v>7</v>
      </c>
      <c r="K12" s="8">
        <v>73</v>
      </c>
      <c r="L12" s="9" t="s">
        <v>4</v>
      </c>
      <c r="M12" s="9" t="s">
        <v>69</v>
      </c>
      <c r="N12" s="8">
        <v>1184</v>
      </c>
      <c r="O12" s="9" t="s">
        <v>6</v>
      </c>
      <c r="P12" s="9" t="s">
        <v>7</v>
      </c>
      <c r="Q12" s="9" t="s">
        <v>8</v>
      </c>
      <c r="R12" s="8">
        <v>29</v>
      </c>
      <c r="S12" s="8">
        <v>187.66666499999999</v>
      </c>
      <c r="T12" s="8">
        <v>171.78620699999999</v>
      </c>
      <c r="U12" s="8">
        <v>131.10333399999999</v>
      </c>
      <c r="V12" s="8">
        <v>149.00714199999999</v>
      </c>
      <c r="W12" s="8">
        <v>171.38214199999999</v>
      </c>
      <c r="X12" s="8">
        <v>156.031035</v>
      </c>
      <c r="Y12" s="8">
        <v>159.43571499999999</v>
      </c>
      <c r="Z12" s="8">
        <v>124.5</v>
      </c>
      <c r="AA12" s="8">
        <v>172.49310299999999</v>
      </c>
      <c r="AB12" s="8">
        <v>232.33928499999999</v>
      </c>
      <c r="AC12" s="8">
        <v>185.26551499999999</v>
      </c>
      <c r="AD12" s="8">
        <v>158.38620800000001</v>
      </c>
      <c r="AE12" s="8">
        <v>1999.3963530000001</v>
      </c>
      <c r="AF12" s="8">
        <v>490.55620599999997</v>
      </c>
      <c r="AG12" s="8">
        <v>476.42032</v>
      </c>
      <c r="AH12" s="8">
        <v>456.42881799999998</v>
      </c>
      <c r="AI12" s="8">
        <v>575.99100799999997</v>
      </c>
      <c r="AM12" s="61">
        <f t="shared" si="10"/>
        <v>26.609097999999999</v>
      </c>
      <c r="AN12" s="61">
        <f t="shared" si="11"/>
        <v>51.882168</v>
      </c>
      <c r="AO12" s="61">
        <f t="shared" si="12"/>
        <v>1184</v>
      </c>
      <c r="AQ12" s="62">
        <f t="shared" si="13"/>
        <v>3.2812531873838893</v>
      </c>
      <c r="AR12" s="62">
        <f t="shared" si="14"/>
        <v>3.9489751473183716</v>
      </c>
      <c r="AS12" s="62">
        <f t="shared" si="15"/>
        <v>7.0766538154439509</v>
      </c>
      <c r="AU12" s="61">
        <f t="shared" si="16"/>
        <v>26.609097999999999</v>
      </c>
      <c r="AV12" s="61">
        <f t="shared" si="17"/>
        <v>51.882168</v>
      </c>
      <c r="AW12" s="61">
        <v>1178</v>
      </c>
      <c r="AX12" s="71">
        <f t="shared" si="18"/>
        <v>6</v>
      </c>
      <c r="AY12" s="72">
        <f t="shared" si="19"/>
        <v>5.0675675675675678E-3</v>
      </c>
      <c r="BA12" s="62">
        <f t="shared" si="20"/>
        <v>3.2812531873838893</v>
      </c>
      <c r="BB12" s="62">
        <f t="shared" si="21"/>
        <v>3.9489751473183716</v>
      </c>
      <c r="BC12" s="62">
        <f t="shared" si="22"/>
        <v>7.0715733642115319</v>
      </c>
    </row>
    <row r="13" spans="1:55" x14ac:dyDescent="0.25">
      <c r="A13" s="8">
        <v>93</v>
      </c>
      <c r="B13" s="9" t="s">
        <v>0</v>
      </c>
      <c r="C13" s="8">
        <v>92</v>
      </c>
      <c r="D13" s="8">
        <v>2751011</v>
      </c>
      <c r="E13" s="9" t="s">
        <v>70</v>
      </c>
      <c r="F13" s="9" t="s">
        <v>2</v>
      </c>
      <c r="G13" s="8">
        <v>-51.912725999999999</v>
      </c>
      <c r="H13" s="8">
        <v>-27.051600000000001</v>
      </c>
      <c r="I13" s="9" t="s">
        <v>3</v>
      </c>
      <c r="J13" s="8">
        <v>7</v>
      </c>
      <c r="K13" s="8">
        <v>73</v>
      </c>
      <c r="L13" s="9" t="s">
        <v>4</v>
      </c>
      <c r="M13" s="9" t="s">
        <v>71</v>
      </c>
      <c r="N13" s="8">
        <v>726</v>
      </c>
      <c r="O13" s="9" t="s">
        <v>6</v>
      </c>
      <c r="P13" s="9" t="s">
        <v>7</v>
      </c>
      <c r="Q13" s="9" t="s">
        <v>8</v>
      </c>
      <c r="R13" s="8">
        <v>28</v>
      </c>
      <c r="S13" s="8">
        <v>181.68571499999999</v>
      </c>
      <c r="T13" s="8">
        <v>192.33928599999999</v>
      </c>
      <c r="U13" s="8">
        <v>137.599999</v>
      </c>
      <c r="V13" s="8">
        <v>155.207143</v>
      </c>
      <c r="W13" s="8">
        <v>156.39642799999999</v>
      </c>
      <c r="X13" s="8">
        <v>143.548146</v>
      </c>
      <c r="Y13" s="8">
        <v>149.764285</v>
      </c>
      <c r="Z13" s="8">
        <v>134.90740600000001</v>
      </c>
      <c r="AA13" s="8">
        <v>171.939288</v>
      </c>
      <c r="AB13" s="8">
        <v>221.43928700000001</v>
      </c>
      <c r="AC13" s="8">
        <v>171.03214299999999</v>
      </c>
      <c r="AD13" s="8">
        <v>174.50714300000001</v>
      </c>
      <c r="AE13" s="8">
        <v>1990.3662690000001</v>
      </c>
      <c r="AF13" s="8">
        <v>511.625</v>
      </c>
      <c r="AG13" s="8">
        <v>455.15171800000002</v>
      </c>
      <c r="AH13" s="8">
        <v>456.61097799999999</v>
      </c>
      <c r="AI13" s="8">
        <v>566.97857299999998</v>
      </c>
      <c r="AM13" s="61">
        <f t="shared" si="10"/>
        <v>27.051600000000001</v>
      </c>
      <c r="AN13" s="61">
        <f t="shared" si="11"/>
        <v>51.912725999999999</v>
      </c>
      <c r="AO13" s="61">
        <f t="shared" si="12"/>
        <v>726</v>
      </c>
      <c r="AQ13" s="62">
        <f t="shared" si="13"/>
        <v>3.2977461532659502</v>
      </c>
      <c r="AR13" s="62">
        <f t="shared" si="14"/>
        <v>3.949563962426808</v>
      </c>
      <c r="AS13" s="62">
        <f t="shared" si="15"/>
        <v>6.5875500148247959</v>
      </c>
      <c r="AU13" s="61">
        <f t="shared" si="16"/>
        <v>27.051600000000001</v>
      </c>
      <c r="AV13" s="61">
        <f t="shared" si="17"/>
        <v>51.912725999999999</v>
      </c>
      <c r="AW13" s="61">
        <v>729</v>
      </c>
      <c r="AX13" s="71">
        <f t="shared" si="18"/>
        <v>3</v>
      </c>
      <c r="AY13" s="72">
        <f t="shared" si="19"/>
        <v>4.1322314049586778E-3</v>
      </c>
      <c r="BA13" s="62">
        <f t="shared" si="20"/>
        <v>3.2977461532659502</v>
      </c>
      <c r="BB13" s="62">
        <f t="shared" si="21"/>
        <v>3.949563962426808</v>
      </c>
      <c r="BC13" s="62">
        <f t="shared" si="22"/>
        <v>6.5916737320086582</v>
      </c>
    </row>
    <row r="14" spans="1:55" x14ac:dyDescent="0.25">
      <c r="A14" s="8">
        <v>49</v>
      </c>
      <c r="B14" s="9" t="s">
        <v>0</v>
      </c>
      <c r="C14" s="8">
        <v>48</v>
      </c>
      <c r="D14" s="8">
        <v>2652021</v>
      </c>
      <c r="E14" s="9" t="s">
        <v>72</v>
      </c>
      <c r="F14" s="9" t="s">
        <v>2</v>
      </c>
      <c r="G14" s="8">
        <v>-52.900787000000001</v>
      </c>
      <c r="H14" s="8">
        <v>-26.736595000000001</v>
      </c>
      <c r="I14" s="9" t="s">
        <v>3</v>
      </c>
      <c r="J14" s="8">
        <v>7</v>
      </c>
      <c r="K14" s="8">
        <v>73</v>
      </c>
      <c r="L14" s="9" t="s">
        <v>4</v>
      </c>
      <c r="M14" s="9" t="s">
        <v>73</v>
      </c>
      <c r="N14" s="8">
        <v>358</v>
      </c>
      <c r="O14" s="9" t="s">
        <v>6</v>
      </c>
      <c r="P14" s="9" t="s">
        <v>7</v>
      </c>
      <c r="Q14" s="9" t="s">
        <v>8</v>
      </c>
      <c r="R14" s="8">
        <v>30</v>
      </c>
      <c r="S14" s="8">
        <v>183.033333</v>
      </c>
      <c r="T14" s="8">
        <v>182.36000100000001</v>
      </c>
      <c r="U14" s="8">
        <v>128.27333400000001</v>
      </c>
      <c r="V14" s="8">
        <v>151.69999999999999</v>
      </c>
      <c r="W14" s="8">
        <v>158.996666</v>
      </c>
      <c r="X14" s="8">
        <v>146.343334</v>
      </c>
      <c r="Y14" s="8">
        <v>130.66666699999999</v>
      </c>
      <c r="Z14" s="8">
        <v>119.04</v>
      </c>
      <c r="AA14" s="8">
        <v>155.093332</v>
      </c>
      <c r="AB14" s="8">
        <v>229.28666699999999</v>
      </c>
      <c r="AC14" s="8">
        <v>171.66666799999999</v>
      </c>
      <c r="AD14" s="8">
        <v>158.96333300000001</v>
      </c>
      <c r="AE14" s="8">
        <v>1915.4233369999999</v>
      </c>
      <c r="AF14" s="8">
        <v>493.66666800000002</v>
      </c>
      <c r="AG14" s="8">
        <v>457.04000100000002</v>
      </c>
      <c r="AH14" s="8">
        <v>404.79999900000001</v>
      </c>
      <c r="AI14" s="8">
        <v>559.91666899999996</v>
      </c>
      <c r="AM14" s="61">
        <f t="shared" si="10"/>
        <v>26.736595000000001</v>
      </c>
      <c r="AN14" s="61">
        <f t="shared" si="11"/>
        <v>52.900787000000001</v>
      </c>
      <c r="AO14" s="61">
        <f t="shared" si="12"/>
        <v>358</v>
      </c>
      <c r="AQ14" s="62">
        <f t="shared" si="13"/>
        <v>3.2860332262433487</v>
      </c>
      <c r="AR14" s="62">
        <f t="shared" si="14"/>
        <v>3.9684182158802446</v>
      </c>
      <c r="AS14" s="62">
        <f t="shared" si="15"/>
        <v>5.8805329864007003</v>
      </c>
      <c r="AU14" s="61">
        <f t="shared" si="16"/>
        <v>26.736595000000001</v>
      </c>
      <c r="AV14" s="61">
        <f t="shared" si="17"/>
        <v>52.900787000000001</v>
      </c>
      <c r="AW14" s="61">
        <v>357</v>
      </c>
      <c r="AX14" s="71">
        <f t="shared" si="18"/>
        <v>1</v>
      </c>
      <c r="AY14" s="72">
        <f t="shared" si="19"/>
        <v>2.7932960893854749E-3</v>
      </c>
      <c r="BA14" s="62">
        <f t="shared" si="20"/>
        <v>3.2860332262433487</v>
      </c>
      <c r="BB14" s="62">
        <f t="shared" si="21"/>
        <v>3.9684182158802446</v>
      </c>
      <c r="BC14" s="62">
        <f t="shared" si="22"/>
        <v>5.8777357817796387</v>
      </c>
    </row>
    <row r="15" spans="1:55" x14ac:dyDescent="0.25">
      <c r="AE15" s="58" t="s">
        <v>524</v>
      </c>
      <c r="AF15" s="58" t="s">
        <v>525</v>
      </c>
      <c r="AG15" s="58" t="s">
        <v>526</v>
      </c>
      <c r="AH15" s="58" t="s">
        <v>527</v>
      </c>
      <c r="AI15" s="58" t="s">
        <v>521</v>
      </c>
      <c r="AJ15" s="58" t="s">
        <v>522</v>
      </c>
      <c r="AK15" s="58" t="s">
        <v>523</v>
      </c>
      <c r="AL15" s="90" t="s">
        <v>579</v>
      </c>
    </row>
    <row r="16" spans="1:55" x14ac:dyDescent="0.25">
      <c r="R16" s="54" t="s">
        <v>541</v>
      </c>
      <c r="S16" s="63">
        <f>AVERAGE(S2:S14)</f>
        <v>177.82802069230769</v>
      </c>
      <c r="T16" s="63">
        <f t="shared" ref="T16:AD16" si="23">AVERAGE(T2:T14)</f>
        <v>178.77196161538461</v>
      </c>
      <c r="U16" s="63">
        <f t="shared" si="23"/>
        <v>130.9218996923077</v>
      </c>
      <c r="V16" s="63">
        <f t="shared" si="23"/>
        <v>153.62580253846156</v>
      </c>
      <c r="W16" s="63">
        <f t="shared" si="23"/>
        <v>162.73600476923079</v>
      </c>
      <c r="X16" s="63">
        <f t="shared" si="23"/>
        <v>150.21200723076925</v>
      </c>
      <c r="Y16" s="63">
        <f t="shared" si="23"/>
        <v>150.73179138461541</v>
      </c>
      <c r="Z16" s="63">
        <f t="shared" si="23"/>
        <v>128.12806715384613</v>
      </c>
      <c r="AA16" s="63">
        <f t="shared" si="23"/>
        <v>172.13419138461538</v>
      </c>
      <c r="AB16" s="63">
        <f t="shared" si="23"/>
        <v>228.85593946153847</v>
      </c>
      <c r="AC16" s="63">
        <f t="shared" si="23"/>
        <v>166.96431446153844</v>
      </c>
      <c r="AD16" s="63">
        <f t="shared" si="23"/>
        <v>163.26765423076921</v>
      </c>
      <c r="AE16" s="64">
        <f>MAX(S16:AD16)</f>
        <v>228.85593946153847</v>
      </c>
      <c r="AF16" s="64">
        <f>MIN(S16:AD16)</f>
        <v>128.12806715384613</v>
      </c>
      <c r="AG16" s="64">
        <f>AE16-AF16</f>
        <v>100.72787230769234</v>
      </c>
      <c r="AH16" s="65">
        <f>AG16/AF16</f>
        <v>0.78614994001857696</v>
      </c>
      <c r="AI16" s="64">
        <f>AVERAGE(S16:AD16)</f>
        <v>163.68147121794874</v>
      </c>
      <c r="AJ16" s="63">
        <f>MEDIAN(S16:AD16)</f>
        <v>163.00182949999999</v>
      </c>
      <c r="AK16" s="63">
        <f>_xlfn.STDEV.S(S16:AD16)</f>
        <v>26.192158733190276</v>
      </c>
      <c r="AL16" s="63">
        <f>SUM(S16:AD16)</f>
        <v>1964.1776546153849</v>
      </c>
    </row>
    <row r="17" spans="1:38" x14ac:dyDescent="0.25">
      <c r="R17" s="54" t="s">
        <v>542</v>
      </c>
      <c r="S17" s="63">
        <f>MAX(S2:S14)</f>
        <v>205.51333199999999</v>
      </c>
      <c r="T17" s="63">
        <f t="shared" ref="T17:AD17" si="24">MAX(T2:T14)</f>
        <v>192.33928599999999</v>
      </c>
      <c r="U17" s="63">
        <f t="shared" si="24"/>
        <v>145.57000099999999</v>
      </c>
      <c r="V17" s="63">
        <f t="shared" si="24"/>
        <v>177.83999900000001</v>
      </c>
      <c r="W17" s="63">
        <f t="shared" si="24"/>
        <v>197.30333300000001</v>
      </c>
      <c r="X17" s="63">
        <f t="shared" si="24"/>
        <v>165.436668</v>
      </c>
      <c r="Y17" s="63">
        <f t="shared" si="24"/>
        <v>175.94</v>
      </c>
      <c r="Z17" s="63">
        <f t="shared" si="24"/>
        <v>156.48333299999999</v>
      </c>
      <c r="AA17" s="63">
        <f t="shared" si="24"/>
        <v>202.39333300000001</v>
      </c>
      <c r="AB17" s="63">
        <f t="shared" si="24"/>
        <v>249.56428500000001</v>
      </c>
      <c r="AC17" s="63">
        <f t="shared" si="24"/>
        <v>193.28999899999999</v>
      </c>
      <c r="AD17" s="63">
        <f t="shared" si="24"/>
        <v>179.52000100000001</v>
      </c>
      <c r="AE17" s="64">
        <f>MAX(S17:AD17)</f>
        <v>249.56428500000001</v>
      </c>
      <c r="AF17" s="64">
        <f>MIN(S17:AD17)</f>
        <v>145.57000099999999</v>
      </c>
      <c r="AG17" s="64">
        <f>AE17-AF17</f>
        <v>103.99428400000002</v>
      </c>
      <c r="AH17" s="65">
        <f>AG17/AF17</f>
        <v>0.71439364763073698</v>
      </c>
      <c r="AI17" s="64">
        <f>AVERAGE(S17:AD17)</f>
        <v>186.76613083333334</v>
      </c>
      <c r="AJ17" s="63">
        <f>MEDIAN(S17:AD17)</f>
        <v>185.9296435</v>
      </c>
      <c r="AK17" s="63">
        <f>_xlfn.STDEV.S(S17:AD17)</f>
        <v>27.039417335466648</v>
      </c>
      <c r="AL17" s="63"/>
    </row>
    <row r="18" spans="1:38" x14ac:dyDescent="0.25">
      <c r="R18" s="54" t="s">
        <v>543</v>
      </c>
      <c r="S18" s="63">
        <f>MIN(S2:S14)</f>
        <v>148.20344800000001</v>
      </c>
      <c r="T18" s="63">
        <f t="shared" ref="T18:AD18" si="25">MIN(T2:T14)</f>
        <v>152.77666400000001</v>
      </c>
      <c r="U18" s="63">
        <f t="shared" si="25"/>
        <v>114.05666600000001</v>
      </c>
      <c r="V18" s="63">
        <f t="shared" si="25"/>
        <v>132.97241399999999</v>
      </c>
      <c r="W18" s="63">
        <f t="shared" si="25"/>
        <v>134.683333</v>
      </c>
      <c r="X18" s="63">
        <f t="shared" si="25"/>
        <v>135.012</v>
      </c>
      <c r="Y18" s="63">
        <f t="shared" si="25"/>
        <v>130.52000100000001</v>
      </c>
      <c r="Z18" s="63">
        <f t="shared" si="25"/>
        <v>108.24</v>
      </c>
      <c r="AA18" s="63">
        <f t="shared" si="25"/>
        <v>155.093332</v>
      </c>
      <c r="AB18" s="63">
        <f t="shared" si="25"/>
        <v>203.443331</v>
      </c>
      <c r="AC18" s="63">
        <f t="shared" si="25"/>
        <v>150.003332</v>
      </c>
      <c r="AD18" s="63">
        <f t="shared" si="25"/>
        <v>139.19666699999999</v>
      </c>
      <c r="AE18" s="64">
        <f>MAX(S18:AD18)</f>
        <v>203.443331</v>
      </c>
      <c r="AF18" s="64">
        <f>MIN(S18:AD18)</f>
        <v>108.24</v>
      </c>
      <c r="AG18" s="64">
        <f>AE18-AF18</f>
        <v>95.203331000000006</v>
      </c>
      <c r="AH18" s="65">
        <f>AG18/AF18</f>
        <v>0.87955775129342217</v>
      </c>
      <c r="AI18" s="64">
        <f>AVERAGE(S18:AD18)</f>
        <v>142.01676566666663</v>
      </c>
      <c r="AJ18" s="63">
        <f>MEDIAN(S18:AD18)</f>
        <v>137.1043335</v>
      </c>
      <c r="AK18" s="63">
        <f>_xlfn.STDEV.S(S18:AD18)</f>
        <v>24.138741227080573</v>
      </c>
      <c r="AL18" s="63"/>
    </row>
    <row r="19" spans="1:38" x14ac:dyDescent="0.25">
      <c r="R19" s="54" t="s">
        <v>540</v>
      </c>
      <c r="S19" s="66">
        <f>$AI$16</f>
        <v>163.68147121794874</v>
      </c>
      <c r="T19" s="66">
        <f t="shared" ref="T19:AD19" si="26">$AI$16</f>
        <v>163.68147121794874</v>
      </c>
      <c r="U19" s="66">
        <f t="shared" si="26"/>
        <v>163.68147121794874</v>
      </c>
      <c r="V19" s="66">
        <f t="shared" si="26"/>
        <v>163.68147121794874</v>
      </c>
      <c r="W19" s="66">
        <f t="shared" si="26"/>
        <v>163.68147121794874</v>
      </c>
      <c r="X19" s="66">
        <f t="shared" si="26"/>
        <v>163.68147121794874</v>
      </c>
      <c r="Y19" s="66">
        <f t="shared" si="26"/>
        <v>163.68147121794874</v>
      </c>
      <c r="Z19" s="66">
        <f t="shared" si="26"/>
        <v>163.68147121794874</v>
      </c>
      <c r="AA19" s="66">
        <f t="shared" si="26"/>
        <v>163.68147121794874</v>
      </c>
      <c r="AB19" s="66">
        <f t="shared" si="26"/>
        <v>163.68147121794874</v>
      </c>
      <c r="AC19" s="66">
        <f t="shared" si="26"/>
        <v>163.68147121794874</v>
      </c>
      <c r="AD19" s="66">
        <f t="shared" si="26"/>
        <v>163.68147121794874</v>
      </c>
      <c r="AE19" s="64"/>
      <c r="AF19" s="64"/>
      <c r="AG19" s="64"/>
      <c r="AH19" s="65"/>
      <c r="AI19" s="64"/>
      <c r="AJ19" s="63"/>
      <c r="AK19" s="63"/>
      <c r="AL19" s="63"/>
    </row>
    <row r="20" spans="1:38" x14ac:dyDescent="0.25">
      <c r="R20" s="54" t="s">
        <v>544</v>
      </c>
      <c r="S20" s="66">
        <f>AVERAGE($S$16:$T$16,$AA$16:$AD$16)</f>
        <v>181.3036803076923</v>
      </c>
      <c r="T20" s="66">
        <f t="shared" ref="T20:AD20" si="27">AVERAGE($S$16:$T$16,$AA$16:$AD$16)</f>
        <v>181.3036803076923</v>
      </c>
      <c r="U20" s="66"/>
      <c r="V20" s="66"/>
      <c r="W20" s="66"/>
      <c r="X20" s="66"/>
      <c r="Y20" s="66"/>
      <c r="Z20" s="66"/>
      <c r="AA20" s="66">
        <f t="shared" si="27"/>
        <v>181.3036803076923</v>
      </c>
      <c r="AB20" s="66">
        <f t="shared" si="27"/>
        <v>181.3036803076923</v>
      </c>
      <c r="AC20" s="66">
        <f t="shared" si="27"/>
        <v>181.3036803076923</v>
      </c>
      <c r="AD20" s="66">
        <f t="shared" si="27"/>
        <v>181.3036803076923</v>
      </c>
      <c r="AE20" s="64"/>
      <c r="AF20" s="64"/>
      <c r="AG20" s="64"/>
      <c r="AH20" s="65"/>
      <c r="AI20" s="64"/>
      <c r="AJ20" s="63"/>
      <c r="AK20" s="63"/>
      <c r="AL20" s="63"/>
    </row>
    <row r="21" spans="1:38" x14ac:dyDescent="0.25">
      <c r="R21" s="54" t="s">
        <v>545</v>
      </c>
      <c r="S21" s="66"/>
      <c r="T21" s="66"/>
      <c r="U21" s="66">
        <f t="shared" ref="U21:Z21" si="28">AVERAGE($U$16:$Z$16)</f>
        <v>146.05926212820512</v>
      </c>
      <c r="V21" s="66">
        <f t="shared" si="28"/>
        <v>146.05926212820512</v>
      </c>
      <c r="W21" s="66">
        <f t="shared" si="28"/>
        <v>146.05926212820512</v>
      </c>
      <c r="X21" s="66">
        <f t="shared" si="28"/>
        <v>146.05926212820512</v>
      </c>
      <c r="Y21" s="66">
        <f t="shared" si="28"/>
        <v>146.05926212820512</v>
      </c>
      <c r="Z21" s="66">
        <f t="shared" si="28"/>
        <v>146.05926212820512</v>
      </c>
      <c r="AA21" s="66"/>
      <c r="AB21" s="66"/>
      <c r="AC21" s="66"/>
      <c r="AD21" s="66"/>
      <c r="AE21" s="64"/>
      <c r="AF21" s="64"/>
      <c r="AG21" s="64"/>
      <c r="AH21" s="65"/>
      <c r="AI21" s="64"/>
      <c r="AJ21" s="63"/>
      <c r="AK21" s="63"/>
      <c r="AL21" s="63"/>
    </row>
    <row r="22" spans="1:38" x14ac:dyDescent="0.25">
      <c r="R22" s="55" t="s">
        <v>522</v>
      </c>
      <c r="S22" s="64">
        <f>MEDIAN(S2:S14)</f>
        <v>180.20357000000001</v>
      </c>
      <c r="T22" s="64">
        <f t="shared" ref="T22:AD22" si="29">MEDIAN(T2:T14)</f>
        <v>178.99999800000001</v>
      </c>
      <c r="U22" s="64">
        <f t="shared" si="29"/>
        <v>131.15</v>
      </c>
      <c r="V22" s="64">
        <f t="shared" si="29"/>
        <v>152.193105</v>
      </c>
      <c r="W22" s="64">
        <f t="shared" si="29"/>
        <v>158.996666</v>
      </c>
      <c r="X22" s="64">
        <f t="shared" si="29"/>
        <v>146.91666699999999</v>
      </c>
      <c r="Y22" s="64">
        <f t="shared" si="29"/>
        <v>149.764285</v>
      </c>
      <c r="Z22" s="64">
        <f t="shared" si="29"/>
        <v>129.02000000000001</v>
      </c>
      <c r="AA22" s="64">
        <f t="shared" si="29"/>
        <v>167.89999900000001</v>
      </c>
      <c r="AB22" s="64">
        <f t="shared" si="29"/>
        <v>229.28666699999999</v>
      </c>
      <c r="AC22" s="64">
        <f t="shared" si="29"/>
        <v>166.73666800000001</v>
      </c>
      <c r="AD22" s="64">
        <f t="shared" si="29"/>
        <v>166.98333299999999</v>
      </c>
      <c r="AE22" s="64">
        <f>MAX(S22:AD22)</f>
        <v>229.28666699999999</v>
      </c>
      <c r="AF22" s="64">
        <f>MIN(S22:AD22)</f>
        <v>129.02000000000001</v>
      </c>
      <c r="AG22" s="64">
        <f>AE22-AF22</f>
        <v>100.26666699999998</v>
      </c>
      <c r="AH22" s="65">
        <f>AG22/AF22</f>
        <v>0.77714049759727155</v>
      </c>
      <c r="AI22" s="64">
        <f>AVERAGE(S22:AD22)</f>
        <v>163.1792465</v>
      </c>
      <c r="AJ22" s="63">
        <f>MEDIAN(S22:AD22)</f>
        <v>162.86666700000001</v>
      </c>
      <c r="AK22" s="63">
        <f>_xlfn.STDEV.S(S22:AD22)</f>
        <v>26.517704825538747</v>
      </c>
      <c r="AL22" s="63"/>
    </row>
    <row r="23" spans="1:38" x14ac:dyDescent="0.25">
      <c r="R23" s="54" t="s">
        <v>523</v>
      </c>
      <c r="S23" s="63">
        <f>_xlfn.STDEV.S(S2:S14)</f>
        <v>14.900417826720508</v>
      </c>
      <c r="T23" s="63">
        <f t="shared" ref="T23:AD23" si="30">_xlfn.STDEV.S(T2:T14)</f>
        <v>11.36659555958664</v>
      </c>
      <c r="U23" s="63">
        <f t="shared" si="30"/>
        <v>7.6681487859337887</v>
      </c>
      <c r="V23" s="63">
        <f t="shared" si="30"/>
        <v>10.683872513683792</v>
      </c>
      <c r="W23" s="63">
        <f t="shared" si="30"/>
        <v>17.087629571669815</v>
      </c>
      <c r="X23" s="63">
        <f t="shared" si="30"/>
        <v>8.5026970950724117</v>
      </c>
      <c r="Y23" s="63">
        <f t="shared" si="30"/>
        <v>15.099663451432606</v>
      </c>
      <c r="Z23" s="63">
        <f t="shared" si="30"/>
        <v>12.248635768798243</v>
      </c>
      <c r="AA23" s="63">
        <f t="shared" si="30"/>
        <v>11.783849693918276</v>
      </c>
      <c r="AB23" s="63">
        <f t="shared" si="30"/>
        <v>14.515239445887021</v>
      </c>
      <c r="AC23" s="63">
        <f t="shared" si="30"/>
        <v>13.139287446228</v>
      </c>
      <c r="AD23" s="63">
        <f t="shared" si="30"/>
        <v>12.954915196051465</v>
      </c>
      <c r="AE23" s="64"/>
      <c r="AF23" s="64"/>
      <c r="AG23" s="64"/>
      <c r="AH23" s="65"/>
      <c r="AI23" s="64"/>
      <c r="AJ23" s="63"/>
      <c r="AK23" s="63"/>
      <c r="AL23" s="63"/>
    </row>
    <row r="24" spans="1:38" x14ac:dyDescent="0.25">
      <c r="R24" s="54" t="s">
        <v>526</v>
      </c>
      <c r="S24" s="63">
        <f>S17-S18</f>
        <v>57.309883999999983</v>
      </c>
      <c r="T24" s="63">
        <f>T17-T18</f>
        <v>39.562621999999976</v>
      </c>
      <c r="U24" s="63">
        <f t="shared" ref="U24:AD24" si="31">U17-U18</f>
        <v>31.513334999999984</v>
      </c>
      <c r="V24" s="63">
        <f t="shared" si="31"/>
        <v>44.86758500000002</v>
      </c>
      <c r="W24" s="63">
        <f t="shared" si="31"/>
        <v>62.620000000000005</v>
      </c>
      <c r="X24" s="63">
        <f t="shared" si="31"/>
        <v>30.424667999999997</v>
      </c>
      <c r="Y24" s="63">
        <f t="shared" si="31"/>
        <v>45.41999899999999</v>
      </c>
      <c r="Z24" s="63">
        <f t="shared" si="31"/>
        <v>48.243332999999993</v>
      </c>
      <c r="AA24" s="63">
        <f t="shared" si="31"/>
        <v>47.300001000000009</v>
      </c>
      <c r="AB24" s="63">
        <f>AB17-AB18</f>
        <v>46.120954000000012</v>
      </c>
      <c r="AC24" s="63">
        <f t="shared" si="31"/>
        <v>43.286666999999994</v>
      </c>
      <c r="AD24" s="63">
        <f t="shared" si="31"/>
        <v>40.323334000000017</v>
      </c>
      <c r="AE24" s="64">
        <f>MAX(S24:AD24)</f>
        <v>62.620000000000005</v>
      </c>
      <c r="AF24" s="64">
        <f>MIN(S24:AD24)</f>
        <v>30.424667999999997</v>
      </c>
      <c r="AG24" s="64">
        <f>AE24-AF24</f>
        <v>32.195332000000008</v>
      </c>
      <c r="AH24" s="65">
        <f>AG24/AF24</f>
        <v>1.0581983014572258</v>
      </c>
      <c r="AI24" s="64">
        <f>AVERAGE(S24:AD24)</f>
        <v>44.749365166666671</v>
      </c>
      <c r="AJ24" s="63">
        <f>MEDIAN(S24:AD24)</f>
        <v>45.143792000000005</v>
      </c>
      <c r="AK24" s="63">
        <f>_xlfn.STDEV.S(S24:AD24)</f>
        <v>9.1810365064492849</v>
      </c>
      <c r="AL24" s="63"/>
    </row>
    <row r="25" spans="1:38" x14ac:dyDescent="0.25">
      <c r="R25" s="54" t="s">
        <v>527</v>
      </c>
      <c r="S25" s="67">
        <f>S24/S18</f>
        <v>0.38669737292481871</v>
      </c>
      <c r="T25" s="67">
        <f t="shared" ref="T25:AD25" si="32">T24/T18</f>
        <v>0.25895723184530312</v>
      </c>
      <c r="U25" s="67">
        <f t="shared" si="32"/>
        <v>0.2762954249425455</v>
      </c>
      <c r="V25" s="67">
        <f t="shared" si="32"/>
        <v>0.33742024868406184</v>
      </c>
      <c r="W25" s="67">
        <f t="shared" si="32"/>
        <v>0.46494245876733686</v>
      </c>
      <c r="X25" s="67">
        <f t="shared" si="32"/>
        <v>0.22534788018842766</v>
      </c>
      <c r="Y25" s="67">
        <f t="shared" si="32"/>
        <v>0.34799263447753104</v>
      </c>
      <c r="Z25" s="67">
        <f t="shared" si="32"/>
        <v>0.4457070676274944</v>
      </c>
      <c r="AA25" s="67">
        <f t="shared" si="32"/>
        <v>0.3049776569375659</v>
      </c>
      <c r="AB25" s="67">
        <f t="shared" si="32"/>
        <v>0.22670172461932414</v>
      </c>
      <c r="AC25" s="67">
        <f t="shared" si="32"/>
        <v>0.28857136986797061</v>
      </c>
      <c r="AD25" s="67">
        <f t="shared" si="32"/>
        <v>0.28968605979624512</v>
      </c>
      <c r="AE25" s="64"/>
      <c r="AF25" s="64"/>
      <c r="AG25" s="64"/>
      <c r="AH25" s="65"/>
      <c r="AI25" s="64"/>
      <c r="AJ25" s="63"/>
      <c r="AK25" s="63"/>
      <c r="AL25" s="63"/>
    </row>
    <row r="32" spans="1:38" x14ac:dyDescent="0.25">
      <c r="A32" t="s">
        <v>564</v>
      </c>
    </row>
    <row r="55" spans="1:1" x14ac:dyDescent="0.25">
      <c r="A55" t="s">
        <v>566</v>
      </c>
    </row>
    <row r="76" spans="1:1" x14ac:dyDescent="0.25">
      <c r="A76" s="68" t="s">
        <v>565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2"/>
  <sheetViews>
    <sheetView topLeftCell="A16" zoomScale="80" zoomScaleNormal="80" workbookViewId="0">
      <selection activeCell="M39" sqref="M39"/>
    </sheetView>
  </sheetViews>
  <sheetFormatPr defaultRowHeight="15" x14ac:dyDescent="0.25"/>
  <cols>
    <col min="3" max="3" width="15.140625" customWidth="1"/>
    <col min="5" max="5" width="37.85546875" customWidth="1"/>
    <col min="6" max="6" width="14.28515625" customWidth="1"/>
    <col min="7" max="7" width="14.5703125" customWidth="1"/>
    <col min="8" max="8" width="15.28515625" customWidth="1"/>
    <col min="9" max="9" width="38.42578125" customWidth="1"/>
    <col min="13" max="13" width="24.7109375" customWidth="1"/>
    <col min="14" max="14" width="11.5703125" customWidth="1"/>
    <col min="15" max="15" width="20.140625" customWidth="1"/>
    <col min="16" max="16" width="34.42578125" customWidth="1"/>
    <col min="17" max="17" width="33.7109375" customWidth="1"/>
    <col min="18" max="18" width="40.42578125" customWidth="1"/>
    <col min="41" max="41" width="15.85546875" customWidth="1"/>
    <col min="50" max="50" width="16.42578125" customWidth="1"/>
    <col min="51" max="51" width="15.5703125" customWidth="1"/>
    <col min="52" max="52" width="11.85546875" customWidth="1"/>
  </cols>
  <sheetData>
    <row r="1" spans="1:55" x14ac:dyDescent="0.25">
      <c r="A1" s="44" t="s">
        <v>493</v>
      </c>
      <c r="B1" s="44" t="s">
        <v>495</v>
      </c>
      <c r="C1" s="45" t="s">
        <v>494</v>
      </c>
      <c r="D1" s="45" t="s">
        <v>492</v>
      </c>
      <c r="E1" s="46" t="s">
        <v>485</v>
      </c>
      <c r="F1" s="46" t="s">
        <v>486</v>
      </c>
      <c r="G1" s="47" t="s">
        <v>496</v>
      </c>
      <c r="H1" s="47" t="s">
        <v>497</v>
      </c>
      <c r="I1" s="46" t="s">
        <v>487</v>
      </c>
      <c r="J1" s="47" t="s">
        <v>498</v>
      </c>
      <c r="K1" s="47" t="s">
        <v>499</v>
      </c>
      <c r="L1" s="46" t="s">
        <v>488</v>
      </c>
      <c r="M1" s="46" t="s">
        <v>500</v>
      </c>
      <c r="N1" s="47" t="s">
        <v>501</v>
      </c>
      <c r="O1" s="46" t="s">
        <v>489</v>
      </c>
      <c r="P1" s="46" t="s">
        <v>490</v>
      </c>
      <c r="Q1" s="46" t="s">
        <v>491</v>
      </c>
      <c r="R1" s="47" t="s">
        <v>502</v>
      </c>
      <c r="S1" s="47" t="s">
        <v>503</v>
      </c>
      <c r="T1" s="47" t="s">
        <v>504</v>
      </c>
      <c r="U1" s="47" t="s">
        <v>505</v>
      </c>
      <c r="V1" s="47" t="s">
        <v>506</v>
      </c>
      <c r="W1" s="47" t="s">
        <v>507</v>
      </c>
      <c r="X1" s="47" t="s">
        <v>508</v>
      </c>
      <c r="Y1" s="47" t="s">
        <v>509</v>
      </c>
      <c r="Z1" s="47" t="s">
        <v>510</v>
      </c>
      <c r="AA1" s="47" t="s">
        <v>511</v>
      </c>
      <c r="AB1" s="47" t="s">
        <v>512</v>
      </c>
      <c r="AC1" s="47" t="s">
        <v>513</v>
      </c>
      <c r="AD1" s="47" t="s">
        <v>514</v>
      </c>
      <c r="AE1" s="47" t="s">
        <v>515</v>
      </c>
      <c r="AF1" s="47" t="s">
        <v>516</v>
      </c>
      <c r="AG1" s="47" t="s">
        <v>517</v>
      </c>
      <c r="AH1" s="47" t="s">
        <v>518</v>
      </c>
      <c r="AI1" s="47" t="s">
        <v>519</v>
      </c>
      <c r="AM1" s="1" t="s">
        <v>548</v>
      </c>
      <c r="AN1" s="1" t="s">
        <v>549</v>
      </c>
      <c r="AO1" s="1" t="s">
        <v>550</v>
      </c>
      <c r="AQ1" s="1" t="s">
        <v>551</v>
      </c>
      <c r="AR1" s="1" t="s">
        <v>552</v>
      </c>
      <c r="AS1" s="1" t="s">
        <v>553</v>
      </c>
      <c r="AU1" s="1" t="s">
        <v>548</v>
      </c>
      <c r="AV1" s="1" t="s">
        <v>549</v>
      </c>
      <c r="AW1" s="1" t="s">
        <v>554</v>
      </c>
      <c r="AX1" s="70" t="s">
        <v>557</v>
      </c>
      <c r="AY1" s="70" t="s">
        <v>556</v>
      </c>
      <c r="BA1" s="1" t="s">
        <v>551</v>
      </c>
      <c r="BB1" s="1" t="s">
        <v>552</v>
      </c>
      <c r="BC1" s="1" t="s">
        <v>554</v>
      </c>
    </row>
    <row r="2" spans="1:55" x14ac:dyDescent="0.25">
      <c r="A2" s="10">
        <v>111</v>
      </c>
      <c r="B2" s="11" t="s">
        <v>0</v>
      </c>
      <c r="C2" s="10">
        <v>110</v>
      </c>
      <c r="D2" s="10">
        <v>2754009</v>
      </c>
      <c r="E2" s="11" t="s">
        <v>74</v>
      </c>
      <c r="F2" s="11" t="s">
        <v>2</v>
      </c>
      <c r="G2" s="10">
        <v>-54.442748000000002</v>
      </c>
      <c r="H2" s="10">
        <v>-27.65437</v>
      </c>
      <c r="I2" s="11" t="s">
        <v>3</v>
      </c>
      <c r="J2" s="10">
        <v>7</v>
      </c>
      <c r="K2" s="10">
        <v>74</v>
      </c>
      <c r="L2" s="11" t="s">
        <v>10</v>
      </c>
      <c r="M2" s="11" t="s">
        <v>75</v>
      </c>
      <c r="N2" s="10">
        <v>202</v>
      </c>
      <c r="O2" s="11" t="s">
        <v>6</v>
      </c>
      <c r="P2" s="11" t="s">
        <v>7</v>
      </c>
      <c r="Q2" s="11" t="s">
        <v>8</v>
      </c>
      <c r="R2" s="10">
        <v>30</v>
      </c>
      <c r="S2" s="10">
        <v>152.783334</v>
      </c>
      <c r="T2" s="10">
        <v>145.41666699999999</v>
      </c>
      <c r="U2" s="10">
        <v>135.50666699999999</v>
      </c>
      <c r="V2" s="10">
        <v>161.95333500000001</v>
      </c>
      <c r="W2" s="10">
        <v>149.10333499999999</v>
      </c>
      <c r="X2" s="10">
        <v>144.180001</v>
      </c>
      <c r="Y2" s="10">
        <v>124.56</v>
      </c>
      <c r="Z2" s="10">
        <v>126.893333</v>
      </c>
      <c r="AA2" s="10">
        <v>161.35999899999999</v>
      </c>
      <c r="AB2" s="10">
        <v>223.186666</v>
      </c>
      <c r="AC2" s="10">
        <v>144.216667</v>
      </c>
      <c r="AD2" s="10">
        <v>157.693332</v>
      </c>
      <c r="AE2" s="10">
        <v>1826.853335</v>
      </c>
      <c r="AF2" s="10">
        <v>433.70666799999998</v>
      </c>
      <c r="AG2" s="10">
        <v>455.23667</v>
      </c>
      <c r="AH2" s="10">
        <v>412.813332</v>
      </c>
      <c r="AI2" s="10">
        <v>525.09666500000003</v>
      </c>
      <c r="AM2" s="61">
        <f t="shared" ref="AM2:AM7" si="0">ABS(H2)</f>
        <v>27.65437</v>
      </c>
      <c r="AN2" s="61">
        <f t="shared" ref="AN2:AN7" si="1">ABS(G2)</f>
        <v>54.442748000000002</v>
      </c>
      <c r="AO2" s="61">
        <f t="shared" ref="AO2:AO7" si="2">N2</f>
        <v>202</v>
      </c>
      <c r="AQ2" s="62">
        <f t="shared" ref="AQ2:AQ7" si="3">LN(AM2)</f>
        <v>3.3197837624965048</v>
      </c>
      <c r="AR2" s="62">
        <f t="shared" ref="AR2:AS7" si="4">LN(AN2)</f>
        <v>3.9971496540993221</v>
      </c>
      <c r="AS2" s="62">
        <f t="shared" si="4"/>
        <v>5.3082676974012051</v>
      </c>
      <c r="AU2" s="61">
        <f>AM2</f>
        <v>27.65437</v>
      </c>
      <c r="AV2" s="61">
        <f>AN2</f>
        <v>54.442748000000002</v>
      </c>
      <c r="AW2" s="61">
        <v>200</v>
      </c>
      <c r="AX2" s="71">
        <f t="shared" ref="AX2:AX7" si="5">ABS(AO2-AW2)</f>
        <v>2</v>
      </c>
      <c r="AY2" s="72">
        <f t="shared" ref="AY2:AY7" si="6">ABS((AX2/AO2))</f>
        <v>9.9009900990099011E-3</v>
      </c>
      <c r="BA2" s="62">
        <f t="shared" ref="BA2:BA7" si="7">LN(AU2)</f>
        <v>3.3197837624965048</v>
      </c>
      <c r="BB2" s="62">
        <f t="shared" ref="BB2:BC7" si="8">LN(AV2)</f>
        <v>3.9971496540993221</v>
      </c>
      <c r="BC2" s="62">
        <f t="shared" si="8"/>
        <v>5.2983173665480363</v>
      </c>
    </row>
    <row r="3" spans="1:55" x14ac:dyDescent="0.25">
      <c r="A3" s="10">
        <v>163</v>
      </c>
      <c r="B3" s="11" t="s">
        <v>0</v>
      </c>
      <c r="C3" s="10">
        <v>162</v>
      </c>
      <c r="D3" s="10">
        <v>2854003</v>
      </c>
      <c r="E3" s="11" t="s">
        <v>76</v>
      </c>
      <c r="F3" s="11" t="s">
        <v>2</v>
      </c>
      <c r="G3" s="10">
        <v>-54.344138000000001</v>
      </c>
      <c r="H3" s="10">
        <v>-28.026872000000001</v>
      </c>
      <c r="I3" s="11" t="s">
        <v>3</v>
      </c>
      <c r="J3" s="10">
        <v>7</v>
      </c>
      <c r="K3" s="10">
        <v>74</v>
      </c>
      <c r="L3" s="11" t="s">
        <v>10</v>
      </c>
      <c r="M3" s="11" t="s">
        <v>77</v>
      </c>
      <c r="N3" s="10">
        <v>411</v>
      </c>
      <c r="O3" s="11" t="s">
        <v>6</v>
      </c>
      <c r="P3" s="11" t="s">
        <v>7</v>
      </c>
      <c r="Q3" s="11" t="s">
        <v>8</v>
      </c>
      <c r="R3" s="10">
        <v>30</v>
      </c>
      <c r="S3" s="10">
        <v>147.35666699999999</v>
      </c>
      <c r="T3" s="10">
        <v>150.66666599999999</v>
      </c>
      <c r="U3" s="10">
        <v>118.66</v>
      </c>
      <c r="V3" s="10">
        <v>175.373333</v>
      </c>
      <c r="W3" s="10">
        <v>146.29666700000001</v>
      </c>
      <c r="X3" s="10">
        <v>136.963335</v>
      </c>
      <c r="Y3" s="10">
        <v>142.25</v>
      </c>
      <c r="Z3" s="10">
        <v>123.799999</v>
      </c>
      <c r="AA3" s="10">
        <v>159.44666699999999</v>
      </c>
      <c r="AB3" s="10">
        <v>224.746666</v>
      </c>
      <c r="AC3" s="10">
        <v>163.04</v>
      </c>
      <c r="AD3" s="10">
        <v>150.83000000000001</v>
      </c>
      <c r="AE3" s="10">
        <v>1839.429999</v>
      </c>
      <c r="AF3" s="10">
        <v>416.68333200000001</v>
      </c>
      <c r="AG3" s="10">
        <v>458.63333399999999</v>
      </c>
      <c r="AH3" s="10">
        <v>425.496666</v>
      </c>
      <c r="AI3" s="10">
        <v>538.61666600000001</v>
      </c>
      <c r="AM3" s="61">
        <f t="shared" si="0"/>
        <v>28.026872000000001</v>
      </c>
      <c r="AN3" s="61">
        <f t="shared" si="1"/>
        <v>54.344138000000001</v>
      </c>
      <c r="AO3" s="61">
        <f t="shared" si="2"/>
        <v>411</v>
      </c>
      <c r="AQ3" s="62">
        <f t="shared" si="3"/>
        <v>3.3331637642295999</v>
      </c>
      <c r="AR3" s="62">
        <f t="shared" si="4"/>
        <v>3.9953367512645488</v>
      </c>
      <c r="AS3" s="62">
        <f t="shared" si="4"/>
        <v>6.0185932144962342</v>
      </c>
      <c r="AU3" s="61">
        <f t="shared" ref="AU3:AV7" si="9">AM3</f>
        <v>28.026872000000001</v>
      </c>
      <c r="AV3" s="61">
        <f t="shared" si="9"/>
        <v>54.344138000000001</v>
      </c>
      <c r="AW3" s="61">
        <v>415</v>
      </c>
      <c r="AX3" s="71">
        <f t="shared" si="5"/>
        <v>4</v>
      </c>
      <c r="AY3" s="72">
        <f t="shared" si="6"/>
        <v>9.7323600973236012E-3</v>
      </c>
      <c r="BA3" s="62">
        <f t="shared" si="7"/>
        <v>3.3331637642295999</v>
      </c>
      <c r="BB3" s="62">
        <f t="shared" si="8"/>
        <v>3.9953367512645488</v>
      </c>
      <c r="BC3" s="62">
        <f t="shared" si="8"/>
        <v>6.0282785202306979</v>
      </c>
    </row>
    <row r="4" spans="1:55" x14ac:dyDescent="0.25">
      <c r="A4" s="10">
        <v>57</v>
      </c>
      <c r="B4" s="11" t="s">
        <v>0</v>
      </c>
      <c r="C4" s="10">
        <v>56</v>
      </c>
      <c r="D4" s="10">
        <v>2653023</v>
      </c>
      <c r="E4" s="11" t="s">
        <v>78</v>
      </c>
      <c r="F4" s="11" t="s">
        <v>79</v>
      </c>
      <c r="G4" s="10">
        <v>-53.217177</v>
      </c>
      <c r="H4" s="10">
        <v>-26.333815000000001</v>
      </c>
      <c r="I4" s="11" t="s">
        <v>3</v>
      </c>
      <c r="J4" s="10">
        <v>7</v>
      </c>
      <c r="K4" s="10">
        <v>74</v>
      </c>
      <c r="L4" s="11" t="s">
        <v>4</v>
      </c>
      <c r="M4" s="11" t="s">
        <v>80</v>
      </c>
      <c r="N4" s="10">
        <v>883</v>
      </c>
      <c r="O4" s="11" t="s">
        <v>6</v>
      </c>
      <c r="P4" s="11" t="s">
        <v>7</v>
      </c>
      <c r="Q4" s="11" t="s">
        <v>8</v>
      </c>
      <c r="R4" s="10">
        <v>30</v>
      </c>
      <c r="S4" s="10">
        <v>173.21333300000001</v>
      </c>
      <c r="T4" s="10">
        <v>183.94666599999999</v>
      </c>
      <c r="U4" s="10">
        <v>140.343332</v>
      </c>
      <c r="V4" s="10">
        <v>162.01999900000001</v>
      </c>
      <c r="W4" s="10">
        <v>182.54333399999999</v>
      </c>
      <c r="X4" s="10">
        <v>168.183333</v>
      </c>
      <c r="Y4" s="10">
        <v>148.28666799999999</v>
      </c>
      <c r="Z4" s="10">
        <v>112.85333300000001</v>
      </c>
      <c r="AA4" s="10">
        <v>174.64666600000001</v>
      </c>
      <c r="AB4" s="10">
        <v>242.82666599999999</v>
      </c>
      <c r="AC4" s="10">
        <v>192.35666599999999</v>
      </c>
      <c r="AD4" s="10">
        <v>179.41333399999999</v>
      </c>
      <c r="AE4" s="10">
        <v>2060.6333289999998</v>
      </c>
      <c r="AF4" s="10">
        <v>497.503331</v>
      </c>
      <c r="AG4" s="10">
        <v>512.746666</v>
      </c>
      <c r="AH4" s="10">
        <v>435.78666700000002</v>
      </c>
      <c r="AI4" s="10">
        <v>614.59666600000003</v>
      </c>
      <c r="AM4" s="61">
        <f t="shared" si="0"/>
        <v>26.333815000000001</v>
      </c>
      <c r="AN4" s="61">
        <f t="shared" si="1"/>
        <v>53.217177</v>
      </c>
      <c r="AO4" s="61">
        <f t="shared" si="2"/>
        <v>883</v>
      </c>
      <c r="AQ4" s="62">
        <f t="shared" si="3"/>
        <v>3.2708538547708716</v>
      </c>
      <c r="AR4" s="62">
        <f t="shared" si="4"/>
        <v>3.9743812201742292</v>
      </c>
      <c r="AS4" s="62">
        <f t="shared" si="4"/>
        <v>6.7833252006039597</v>
      </c>
      <c r="AU4" s="61">
        <f t="shared" si="9"/>
        <v>26.333815000000001</v>
      </c>
      <c r="AV4" s="61">
        <f t="shared" si="9"/>
        <v>53.217177</v>
      </c>
      <c r="AW4" s="61">
        <v>883</v>
      </c>
      <c r="AX4" s="71">
        <f t="shared" si="5"/>
        <v>0</v>
      </c>
      <c r="AY4" s="72">
        <f t="shared" si="6"/>
        <v>0</v>
      </c>
      <c r="BA4" s="62">
        <f t="shared" si="7"/>
        <v>3.2708538547708716</v>
      </c>
      <c r="BB4" s="62">
        <f t="shared" si="8"/>
        <v>3.9743812201742292</v>
      </c>
      <c r="BC4" s="62">
        <f t="shared" si="8"/>
        <v>6.7833252006039597</v>
      </c>
    </row>
    <row r="5" spans="1:55" x14ac:dyDescent="0.25">
      <c r="A5" s="10">
        <v>55</v>
      </c>
      <c r="B5" s="11" t="s">
        <v>0</v>
      </c>
      <c r="C5" s="10">
        <v>54</v>
      </c>
      <c r="D5" s="10">
        <v>2653005</v>
      </c>
      <c r="E5" s="11" t="s">
        <v>81</v>
      </c>
      <c r="F5" s="11" t="s">
        <v>2</v>
      </c>
      <c r="G5" s="10">
        <v>-53.49718</v>
      </c>
      <c r="H5" s="10">
        <v>-26.454924999999999</v>
      </c>
      <c r="I5" s="11" t="s">
        <v>3</v>
      </c>
      <c r="J5" s="10">
        <v>7</v>
      </c>
      <c r="K5" s="10">
        <v>74</v>
      </c>
      <c r="L5" s="11" t="s">
        <v>4</v>
      </c>
      <c r="M5" s="11" t="s">
        <v>82</v>
      </c>
      <c r="N5" s="10">
        <v>711</v>
      </c>
      <c r="O5" s="11" t="s">
        <v>6</v>
      </c>
      <c r="P5" s="11" t="s">
        <v>7</v>
      </c>
      <c r="Q5" s="11" t="s">
        <v>8</v>
      </c>
      <c r="R5" s="10">
        <v>30</v>
      </c>
      <c r="S5" s="10">
        <v>178.59</v>
      </c>
      <c r="T5" s="10">
        <v>202.74333300000001</v>
      </c>
      <c r="U5" s="10">
        <v>149.49</v>
      </c>
      <c r="V5" s="10">
        <v>172.779999</v>
      </c>
      <c r="W5" s="10">
        <v>181.64666600000001</v>
      </c>
      <c r="X5" s="10">
        <v>169.54333299999999</v>
      </c>
      <c r="Y5" s="10">
        <v>147.66666699999999</v>
      </c>
      <c r="Z5" s="10">
        <v>111.613333</v>
      </c>
      <c r="AA5" s="10">
        <v>174.51333299999999</v>
      </c>
      <c r="AB5" s="82">
        <v>253.14666800000001</v>
      </c>
      <c r="AC5" s="10">
        <v>185.26666499999999</v>
      </c>
      <c r="AD5" s="10">
        <v>172.76666599999999</v>
      </c>
      <c r="AE5" s="10">
        <v>2099.7666650000001</v>
      </c>
      <c r="AF5" s="10">
        <v>530.82333300000005</v>
      </c>
      <c r="AG5" s="10">
        <v>523.96999800000003</v>
      </c>
      <c r="AH5" s="10">
        <v>433.79333400000002</v>
      </c>
      <c r="AI5" s="10">
        <v>611.17999999999995</v>
      </c>
      <c r="AM5" s="61">
        <f t="shared" si="0"/>
        <v>26.454924999999999</v>
      </c>
      <c r="AN5" s="61">
        <f t="shared" si="1"/>
        <v>53.49718</v>
      </c>
      <c r="AO5" s="61">
        <f t="shared" si="2"/>
        <v>711</v>
      </c>
      <c r="AQ5" s="62">
        <f t="shared" si="3"/>
        <v>3.2754423413492413</v>
      </c>
      <c r="AR5" s="62">
        <f t="shared" si="4"/>
        <v>3.9796289422323512</v>
      </c>
      <c r="AS5" s="62">
        <f t="shared" si="4"/>
        <v>6.5666724298032406</v>
      </c>
      <c r="AU5" s="61">
        <f t="shared" si="9"/>
        <v>26.454924999999999</v>
      </c>
      <c r="AV5" s="61">
        <f t="shared" si="9"/>
        <v>53.49718</v>
      </c>
      <c r="AW5" s="61">
        <v>710</v>
      </c>
      <c r="AX5" s="71">
        <f t="shared" si="5"/>
        <v>1</v>
      </c>
      <c r="AY5" s="72">
        <f t="shared" si="6"/>
        <v>1.4064697609001407E-3</v>
      </c>
      <c r="BA5" s="62">
        <f t="shared" si="7"/>
        <v>3.2754423413492413</v>
      </c>
      <c r="BB5" s="62">
        <f t="shared" si="8"/>
        <v>3.9796289422323512</v>
      </c>
      <c r="BC5" s="62">
        <f t="shared" si="8"/>
        <v>6.5652649700353614</v>
      </c>
    </row>
    <row r="6" spans="1:55" x14ac:dyDescent="0.25">
      <c r="A6" s="10">
        <v>54</v>
      </c>
      <c r="B6" s="11" t="s">
        <v>0</v>
      </c>
      <c r="C6" s="10">
        <v>53</v>
      </c>
      <c r="D6" s="10">
        <v>2653004</v>
      </c>
      <c r="E6" s="11" t="s">
        <v>83</v>
      </c>
      <c r="F6" s="11" t="s">
        <v>2</v>
      </c>
      <c r="G6" s="10">
        <v>-53.288567999999998</v>
      </c>
      <c r="H6" s="10">
        <v>-26.681871000000001</v>
      </c>
      <c r="I6" s="11" t="s">
        <v>3</v>
      </c>
      <c r="J6" s="10">
        <v>7</v>
      </c>
      <c r="K6" s="10">
        <v>74</v>
      </c>
      <c r="L6" s="11" t="s">
        <v>4</v>
      </c>
      <c r="M6" s="11" t="s">
        <v>84</v>
      </c>
      <c r="N6" s="10">
        <v>344</v>
      </c>
      <c r="O6" s="11" t="s">
        <v>6</v>
      </c>
      <c r="P6" s="11" t="s">
        <v>7</v>
      </c>
      <c r="Q6" s="11" t="s">
        <v>8</v>
      </c>
      <c r="R6" s="10">
        <v>30</v>
      </c>
      <c r="S6" s="10">
        <v>176.07666699999999</v>
      </c>
      <c r="T6" s="10">
        <v>190.03666699999999</v>
      </c>
      <c r="U6" s="10">
        <v>141.66</v>
      </c>
      <c r="V6" s="10">
        <v>163.943333</v>
      </c>
      <c r="W6" s="10">
        <v>167.629999</v>
      </c>
      <c r="X6" s="10">
        <v>166.58999800000001</v>
      </c>
      <c r="Y6" s="10">
        <v>137.21</v>
      </c>
      <c r="Z6" s="10">
        <v>127.503333</v>
      </c>
      <c r="AA6" s="10">
        <v>166.63</v>
      </c>
      <c r="AB6" s="10">
        <v>249.44333399999999</v>
      </c>
      <c r="AC6" s="10">
        <v>173.969999</v>
      </c>
      <c r="AD6" s="10">
        <v>185.306669</v>
      </c>
      <c r="AE6" s="10">
        <v>2045.9999989999999</v>
      </c>
      <c r="AF6" s="10">
        <v>507.77333299999998</v>
      </c>
      <c r="AG6" s="10">
        <v>498.16333100000003</v>
      </c>
      <c r="AH6" s="10">
        <v>431.34333299999997</v>
      </c>
      <c r="AI6" s="10">
        <v>608.72000200000002</v>
      </c>
      <c r="AM6" s="61">
        <f t="shared" si="0"/>
        <v>26.681871000000001</v>
      </c>
      <c r="AN6" s="61">
        <f t="shared" si="1"/>
        <v>53.288567999999998</v>
      </c>
      <c r="AO6" s="61">
        <f t="shared" si="2"/>
        <v>344</v>
      </c>
      <c r="AQ6" s="62">
        <f t="shared" si="3"/>
        <v>3.2839843460248912</v>
      </c>
      <c r="AR6" s="62">
        <f t="shared" si="4"/>
        <v>3.975721824114272</v>
      </c>
      <c r="AS6" s="62">
        <f t="shared" si="4"/>
        <v>5.8406416573733981</v>
      </c>
      <c r="AU6" s="61">
        <f t="shared" si="9"/>
        <v>26.681871000000001</v>
      </c>
      <c r="AV6" s="61">
        <f t="shared" si="9"/>
        <v>53.288567999999998</v>
      </c>
      <c r="AW6" s="61">
        <v>361</v>
      </c>
      <c r="AX6" s="71">
        <f t="shared" si="5"/>
        <v>17</v>
      </c>
      <c r="AY6" s="72">
        <f t="shared" si="6"/>
        <v>4.9418604651162788E-2</v>
      </c>
      <c r="BA6" s="62">
        <f t="shared" si="7"/>
        <v>3.2839843460248912</v>
      </c>
      <c r="BB6" s="62">
        <f t="shared" si="8"/>
        <v>3.975721824114272</v>
      </c>
      <c r="BC6" s="62">
        <f t="shared" si="8"/>
        <v>5.8888779583328805</v>
      </c>
    </row>
    <row r="7" spans="1:55" x14ac:dyDescent="0.25">
      <c r="A7" s="10">
        <v>52</v>
      </c>
      <c r="B7" s="11" t="s">
        <v>0</v>
      </c>
      <c r="C7" s="10">
        <v>51</v>
      </c>
      <c r="D7" s="10">
        <v>2653002</v>
      </c>
      <c r="E7" s="11" t="s">
        <v>85</v>
      </c>
      <c r="F7" s="11" t="s">
        <v>2</v>
      </c>
      <c r="G7" s="10">
        <v>-53.621346000000003</v>
      </c>
      <c r="H7" s="10">
        <v>-26.265758000000002</v>
      </c>
      <c r="I7" s="11" t="s">
        <v>3</v>
      </c>
      <c r="J7" s="10">
        <v>7</v>
      </c>
      <c r="K7" s="10">
        <v>74</v>
      </c>
      <c r="L7" s="11" t="s">
        <v>4</v>
      </c>
      <c r="M7" s="11" t="s">
        <v>86</v>
      </c>
      <c r="N7" s="10">
        <v>795</v>
      </c>
      <c r="O7" s="11" t="s">
        <v>6</v>
      </c>
      <c r="P7" s="11" t="s">
        <v>7</v>
      </c>
      <c r="Q7" s="11" t="s">
        <v>8</v>
      </c>
      <c r="R7" s="10">
        <v>28</v>
      </c>
      <c r="S7" s="10">
        <v>170.346428</v>
      </c>
      <c r="T7" s="10">
        <v>204.24814900000001</v>
      </c>
      <c r="U7" s="10">
        <v>155.999999</v>
      </c>
      <c r="V7" s="10">
        <v>163.83928599999999</v>
      </c>
      <c r="W7" s="10">
        <v>200.81111000000001</v>
      </c>
      <c r="X7" s="10">
        <v>162.08148199999999</v>
      </c>
      <c r="Y7" s="10">
        <v>148.04642799999999</v>
      </c>
      <c r="Z7" s="10">
        <v>127.42143</v>
      </c>
      <c r="AA7" s="10">
        <v>183.31034299999999</v>
      </c>
      <c r="AB7" s="10">
        <v>250.917239</v>
      </c>
      <c r="AC7" s="10">
        <v>206.272413</v>
      </c>
      <c r="AD7" s="10">
        <v>173.20345</v>
      </c>
      <c r="AE7" s="10">
        <v>2146.497758</v>
      </c>
      <c r="AF7" s="10">
        <v>530.59457699999996</v>
      </c>
      <c r="AG7" s="10">
        <v>526.73187800000005</v>
      </c>
      <c r="AH7" s="10">
        <v>458.77820100000002</v>
      </c>
      <c r="AI7" s="10">
        <v>630.393102</v>
      </c>
      <c r="AM7" s="61">
        <f t="shared" si="0"/>
        <v>26.265758000000002</v>
      </c>
      <c r="AN7" s="61">
        <f t="shared" si="1"/>
        <v>53.621346000000003</v>
      </c>
      <c r="AO7" s="61">
        <f t="shared" si="2"/>
        <v>795</v>
      </c>
      <c r="AQ7" s="62">
        <f t="shared" si="3"/>
        <v>3.2682661136887114</v>
      </c>
      <c r="AR7" s="62">
        <f t="shared" si="4"/>
        <v>3.9819472350664156</v>
      </c>
      <c r="AS7" s="62">
        <f t="shared" si="4"/>
        <v>6.678342114654332</v>
      </c>
      <c r="AU7" s="61">
        <f t="shared" si="9"/>
        <v>26.265758000000002</v>
      </c>
      <c r="AV7" s="61">
        <f t="shared" si="9"/>
        <v>53.621346000000003</v>
      </c>
      <c r="AW7" s="61">
        <v>801</v>
      </c>
      <c r="AX7" s="71">
        <f t="shared" si="5"/>
        <v>6</v>
      </c>
      <c r="AY7" s="72">
        <f t="shared" si="6"/>
        <v>7.5471698113207548E-3</v>
      </c>
      <c r="BA7" s="62">
        <f t="shared" si="7"/>
        <v>3.2682661136887114</v>
      </c>
      <c r="BB7" s="62">
        <f t="shared" si="8"/>
        <v>3.9819472350664156</v>
      </c>
      <c r="BC7" s="62">
        <f t="shared" si="8"/>
        <v>6.6858609470683596</v>
      </c>
    </row>
    <row r="8" spans="1:55" x14ac:dyDescent="0.25">
      <c r="A8" s="10">
        <v>51</v>
      </c>
      <c r="B8" s="11" t="s">
        <v>0</v>
      </c>
      <c r="C8" s="10">
        <v>50</v>
      </c>
      <c r="D8" s="10">
        <v>2653001</v>
      </c>
      <c r="E8" s="11" t="s">
        <v>87</v>
      </c>
      <c r="F8" s="11" t="s">
        <v>2</v>
      </c>
      <c r="G8" s="10">
        <v>-53.080787000000001</v>
      </c>
      <c r="H8" s="10">
        <v>-26.447149</v>
      </c>
      <c r="I8" s="11" t="s">
        <v>3</v>
      </c>
      <c r="J8" s="10">
        <v>7</v>
      </c>
      <c r="K8" s="10">
        <v>74</v>
      </c>
      <c r="L8" s="11" t="s">
        <v>4</v>
      </c>
      <c r="M8" s="11" t="s">
        <v>88</v>
      </c>
      <c r="N8" s="10">
        <v>905</v>
      </c>
      <c r="O8" s="11" t="s">
        <v>6</v>
      </c>
      <c r="P8" s="11" t="s">
        <v>7</v>
      </c>
      <c r="Q8" s="11" t="s">
        <v>8</v>
      </c>
      <c r="R8" s="10">
        <v>29</v>
      </c>
      <c r="S8" s="10">
        <v>163.368965</v>
      </c>
      <c r="T8" s="10">
        <v>175.72499999999999</v>
      </c>
      <c r="U8" s="10">
        <v>139.835714</v>
      </c>
      <c r="V8" s="10">
        <v>149.6</v>
      </c>
      <c r="W8" s="10">
        <v>172.31034299999999</v>
      </c>
      <c r="X8" s="10">
        <v>159.686207</v>
      </c>
      <c r="Y8" s="10">
        <v>144.50344799999999</v>
      </c>
      <c r="Z8" s="10">
        <v>115.020689</v>
      </c>
      <c r="AA8" s="10">
        <v>168.23448300000001</v>
      </c>
      <c r="AB8" s="10">
        <v>223.207142</v>
      </c>
      <c r="AC8" s="10">
        <v>175.69</v>
      </c>
      <c r="AD8" s="10">
        <v>163.58333300000001</v>
      </c>
      <c r="AE8" s="10">
        <v>1950.765324</v>
      </c>
      <c r="AF8" s="10">
        <v>478.92968000000002</v>
      </c>
      <c r="AG8" s="10">
        <v>481.59654999999998</v>
      </c>
      <c r="AH8" s="10">
        <v>427.75862000000001</v>
      </c>
      <c r="AI8" s="10">
        <v>562.48047399999996</v>
      </c>
      <c r="AM8" s="61">
        <f t="shared" ref="AM8:AM20" si="10">ABS(H8)</f>
        <v>26.447149</v>
      </c>
      <c r="AN8" s="61">
        <f t="shared" ref="AN8:AN20" si="11">ABS(G8)</f>
        <v>53.080787000000001</v>
      </c>
      <c r="AO8" s="61">
        <f t="shared" ref="AO8:AO20" si="12">N8</f>
        <v>905</v>
      </c>
      <c r="AQ8" s="62">
        <f t="shared" ref="AQ8:AQ20" si="13">LN(AM8)</f>
        <v>3.275148364214961</v>
      </c>
      <c r="AR8" s="62">
        <f t="shared" ref="AR8:AR20" si="14">LN(AN8)</f>
        <v>3.9718150360308071</v>
      </c>
      <c r="AS8" s="62">
        <f t="shared" ref="AS8:AS20" si="15">LN(AO8)</f>
        <v>6.8079349436999257</v>
      </c>
      <c r="AU8" s="61">
        <f t="shared" ref="AU8:AU20" si="16">AM8</f>
        <v>26.447149</v>
      </c>
      <c r="AV8" s="61">
        <f t="shared" ref="AV8:AV20" si="17">AN8</f>
        <v>53.080787000000001</v>
      </c>
      <c r="AW8" s="61">
        <v>909</v>
      </c>
      <c r="AX8" s="71">
        <f t="shared" ref="AX8:AX20" si="18">ABS(AO8-AW8)</f>
        <v>4</v>
      </c>
      <c r="AY8" s="72">
        <f t="shared" ref="AY8:AY20" si="19">ABS((AX8/AO8))</f>
        <v>4.4198895027624313E-3</v>
      </c>
      <c r="BA8" s="62">
        <f t="shared" ref="BA8:BA20" si="20">LN(AU8)</f>
        <v>3.275148364214961</v>
      </c>
      <c r="BB8" s="62">
        <f t="shared" ref="BB8:BB20" si="21">LN(AV8)</f>
        <v>3.9718150360308071</v>
      </c>
      <c r="BC8" s="62">
        <f t="shared" ref="BC8:BC20" si="22">LN(AW8)</f>
        <v>6.8123450941774788</v>
      </c>
    </row>
    <row r="9" spans="1:55" x14ac:dyDescent="0.25">
      <c r="A9" s="10">
        <v>144</v>
      </c>
      <c r="B9" s="11" t="s">
        <v>0</v>
      </c>
      <c r="C9" s="10">
        <v>143</v>
      </c>
      <c r="D9" s="10">
        <v>2852007</v>
      </c>
      <c r="E9" s="11" t="s">
        <v>89</v>
      </c>
      <c r="F9" s="11" t="s">
        <v>2</v>
      </c>
      <c r="G9" s="10">
        <v>-52.745792999999999</v>
      </c>
      <c r="H9" s="10">
        <v>-28.188822999999999</v>
      </c>
      <c r="I9" s="11" t="s">
        <v>3</v>
      </c>
      <c r="J9" s="10">
        <v>7</v>
      </c>
      <c r="K9" s="10">
        <v>74</v>
      </c>
      <c r="L9" s="11" t="s">
        <v>10</v>
      </c>
      <c r="M9" s="11" t="s">
        <v>90</v>
      </c>
      <c r="N9" s="10">
        <v>618</v>
      </c>
      <c r="O9" s="11" t="s">
        <v>6</v>
      </c>
      <c r="P9" s="11" t="s">
        <v>7</v>
      </c>
      <c r="Q9" s="11" t="s">
        <v>8</v>
      </c>
      <c r="R9" s="10">
        <v>30</v>
      </c>
      <c r="S9" s="10">
        <v>153.98666600000001</v>
      </c>
      <c r="T9" s="10">
        <v>142.683334</v>
      </c>
      <c r="U9" s="10">
        <v>132.496667</v>
      </c>
      <c r="V9" s="10">
        <v>148.63666699999999</v>
      </c>
      <c r="W9" s="10">
        <v>159.193333</v>
      </c>
      <c r="X9" s="10">
        <v>141.63</v>
      </c>
      <c r="Y9" s="10">
        <v>165.433333</v>
      </c>
      <c r="Z9" s="10">
        <v>134.346667</v>
      </c>
      <c r="AA9" s="10">
        <v>177.47000199999999</v>
      </c>
      <c r="AB9" s="10">
        <v>218.563335</v>
      </c>
      <c r="AC9" s="10">
        <v>165.57666699999999</v>
      </c>
      <c r="AD9" s="10">
        <v>144.42333300000001</v>
      </c>
      <c r="AE9" s="10">
        <v>1884.4400029999999</v>
      </c>
      <c r="AF9" s="10">
        <v>429.16666700000002</v>
      </c>
      <c r="AG9" s="10">
        <v>449.46</v>
      </c>
      <c r="AH9" s="10">
        <v>477.25000299999999</v>
      </c>
      <c r="AI9" s="10">
        <v>528.56333400000005</v>
      </c>
      <c r="AM9" s="61">
        <f t="shared" si="10"/>
        <v>28.188822999999999</v>
      </c>
      <c r="AN9" s="61">
        <f t="shared" si="11"/>
        <v>52.745792999999999</v>
      </c>
      <c r="AO9" s="61">
        <f t="shared" si="12"/>
        <v>618</v>
      </c>
      <c r="AQ9" s="62">
        <f t="shared" si="13"/>
        <v>3.3389255518598997</v>
      </c>
      <c r="AR9" s="62">
        <f t="shared" si="14"/>
        <v>3.9654840156211897</v>
      </c>
      <c r="AS9" s="62">
        <f t="shared" si="15"/>
        <v>6.4264884574576904</v>
      </c>
      <c r="AU9" s="61">
        <f t="shared" si="16"/>
        <v>28.188822999999999</v>
      </c>
      <c r="AV9" s="61">
        <f t="shared" si="17"/>
        <v>52.745792999999999</v>
      </c>
      <c r="AW9" s="61">
        <v>617</v>
      </c>
      <c r="AX9" s="71">
        <f t="shared" si="18"/>
        <v>1</v>
      </c>
      <c r="AY9" s="72">
        <f t="shared" si="19"/>
        <v>1.6181229773462784E-3</v>
      </c>
      <c r="BA9" s="62">
        <f t="shared" si="20"/>
        <v>3.3389255518598997</v>
      </c>
      <c r="BB9" s="62">
        <f t="shared" si="21"/>
        <v>3.9654840156211897</v>
      </c>
      <c r="BC9" s="62">
        <f t="shared" si="22"/>
        <v>6.4248690239053881</v>
      </c>
    </row>
    <row r="10" spans="1:55" x14ac:dyDescent="0.25">
      <c r="A10" s="10">
        <v>112</v>
      </c>
      <c r="B10" s="11" t="s">
        <v>0</v>
      </c>
      <c r="C10" s="10">
        <v>111</v>
      </c>
      <c r="D10" s="10">
        <v>2754010</v>
      </c>
      <c r="E10" s="11" t="s">
        <v>91</v>
      </c>
      <c r="F10" s="11" t="s">
        <v>2</v>
      </c>
      <c r="G10" s="10">
        <v>-54.116914000000001</v>
      </c>
      <c r="H10" s="10">
        <v>-27.968539</v>
      </c>
      <c r="I10" s="11" t="s">
        <v>3</v>
      </c>
      <c r="J10" s="10">
        <v>7</v>
      </c>
      <c r="K10" s="10">
        <v>74</v>
      </c>
      <c r="L10" s="11" t="s">
        <v>10</v>
      </c>
      <c r="M10" s="11" t="s">
        <v>92</v>
      </c>
      <c r="N10" s="10">
        <v>428</v>
      </c>
      <c r="O10" s="11" t="s">
        <v>6</v>
      </c>
      <c r="P10" s="11" t="s">
        <v>7</v>
      </c>
      <c r="Q10" s="11" t="s">
        <v>8</v>
      </c>
      <c r="R10" s="10">
        <v>30</v>
      </c>
      <c r="S10" s="10">
        <v>158.746667</v>
      </c>
      <c r="T10" s="10">
        <v>157.866668</v>
      </c>
      <c r="U10" s="10">
        <v>113.96</v>
      </c>
      <c r="V10" s="10">
        <v>176.13333499999999</v>
      </c>
      <c r="W10" s="10">
        <v>158.39333500000001</v>
      </c>
      <c r="X10" s="10">
        <v>153.38666699999999</v>
      </c>
      <c r="Y10" s="10">
        <v>144.83999800000001</v>
      </c>
      <c r="Z10" s="10">
        <v>130.69999999999999</v>
      </c>
      <c r="AA10" s="10">
        <v>166.19666699999999</v>
      </c>
      <c r="AB10" s="10">
        <v>224.72666599999999</v>
      </c>
      <c r="AC10" s="10">
        <v>156.83333099999999</v>
      </c>
      <c r="AD10" s="10">
        <v>155.77333400000001</v>
      </c>
      <c r="AE10" s="10">
        <v>1897.5566670000001</v>
      </c>
      <c r="AF10" s="10">
        <v>430.57333499999999</v>
      </c>
      <c r="AG10" s="10">
        <v>487.91333600000002</v>
      </c>
      <c r="AH10" s="10">
        <v>441.73666500000002</v>
      </c>
      <c r="AI10" s="10">
        <v>537.33333100000004</v>
      </c>
      <c r="AM10" s="61">
        <f t="shared" si="10"/>
        <v>27.968539</v>
      </c>
      <c r="AN10" s="61">
        <f t="shared" si="11"/>
        <v>54.116914000000001</v>
      </c>
      <c r="AO10" s="61">
        <f t="shared" si="12"/>
        <v>428</v>
      </c>
      <c r="AQ10" s="62">
        <f t="shared" si="13"/>
        <v>3.3310802713125933</v>
      </c>
      <c r="AR10" s="62">
        <f t="shared" si="14"/>
        <v>3.991146780242953</v>
      </c>
      <c r="AS10" s="62">
        <f t="shared" si="15"/>
        <v>6.0591231955817966</v>
      </c>
      <c r="AU10" s="61">
        <f t="shared" si="16"/>
        <v>27.968539</v>
      </c>
      <c r="AV10" s="61">
        <f t="shared" si="17"/>
        <v>54.116914000000001</v>
      </c>
      <c r="AW10" s="61">
        <v>427</v>
      </c>
      <c r="AX10" s="71">
        <f t="shared" si="18"/>
        <v>1</v>
      </c>
      <c r="AY10" s="72">
        <f t="shared" si="19"/>
        <v>2.3364485981308409E-3</v>
      </c>
      <c r="BA10" s="62">
        <f t="shared" si="20"/>
        <v>3.3310802713125933</v>
      </c>
      <c r="BB10" s="62">
        <f t="shared" si="21"/>
        <v>3.991146780242953</v>
      </c>
      <c r="BC10" s="62">
        <f t="shared" si="22"/>
        <v>6.0567840132286248</v>
      </c>
    </row>
    <row r="11" spans="1:55" x14ac:dyDescent="0.25">
      <c r="A11" s="10">
        <v>160</v>
      </c>
      <c r="B11" s="11" t="s">
        <v>0</v>
      </c>
      <c r="C11" s="10">
        <v>159</v>
      </c>
      <c r="D11" s="10">
        <v>2853026</v>
      </c>
      <c r="E11" s="11" t="s">
        <v>93</v>
      </c>
      <c r="F11" s="11" t="s">
        <v>2</v>
      </c>
      <c r="G11" s="10">
        <v>-53.066628000000001</v>
      </c>
      <c r="H11" s="10">
        <v>-28.059099</v>
      </c>
      <c r="I11" s="11" t="s">
        <v>3</v>
      </c>
      <c r="J11" s="10">
        <v>7</v>
      </c>
      <c r="K11" s="10">
        <v>74</v>
      </c>
      <c r="L11" s="11" t="s">
        <v>10</v>
      </c>
      <c r="M11" s="11" t="s">
        <v>94</v>
      </c>
      <c r="N11" s="10">
        <v>466</v>
      </c>
      <c r="O11" s="11" t="s">
        <v>6</v>
      </c>
      <c r="P11" s="11" t="s">
        <v>7</v>
      </c>
      <c r="Q11" s="11" t="s">
        <v>8</v>
      </c>
      <c r="R11" s="10">
        <v>30</v>
      </c>
      <c r="S11" s="10">
        <v>161.17666700000001</v>
      </c>
      <c r="T11" s="10">
        <v>143.903334</v>
      </c>
      <c r="U11" s="10">
        <v>129.35333299999999</v>
      </c>
      <c r="V11" s="10">
        <v>144.64333300000001</v>
      </c>
      <c r="W11" s="10">
        <v>174.47666699999999</v>
      </c>
      <c r="X11" s="10">
        <v>146.21</v>
      </c>
      <c r="Y11" s="10">
        <v>156.66333299999999</v>
      </c>
      <c r="Z11" s="10">
        <v>127.986667</v>
      </c>
      <c r="AA11" s="10">
        <v>172.58333500000001</v>
      </c>
      <c r="AB11" s="10">
        <v>219.81</v>
      </c>
      <c r="AC11" s="10">
        <v>167.55999800000001</v>
      </c>
      <c r="AD11" s="10">
        <v>159.67333400000001</v>
      </c>
      <c r="AE11" s="10">
        <v>1904.040002</v>
      </c>
      <c r="AF11" s="10">
        <v>434.433334</v>
      </c>
      <c r="AG11" s="10">
        <v>465.33</v>
      </c>
      <c r="AH11" s="10">
        <v>457.23333500000001</v>
      </c>
      <c r="AI11" s="10">
        <v>547.04333199999996</v>
      </c>
      <c r="AM11" s="61">
        <f t="shared" si="10"/>
        <v>28.059099</v>
      </c>
      <c r="AN11" s="61">
        <f t="shared" si="11"/>
        <v>53.066628000000001</v>
      </c>
      <c r="AO11" s="61">
        <f t="shared" si="12"/>
        <v>466</v>
      </c>
      <c r="AQ11" s="62">
        <f t="shared" si="13"/>
        <v>3.3343129643939955</v>
      </c>
      <c r="AR11" s="62">
        <f t="shared" si="14"/>
        <v>3.9715482560986914</v>
      </c>
      <c r="AS11" s="62">
        <f t="shared" si="15"/>
        <v>6.1441856341256456</v>
      </c>
      <c r="AU11" s="61">
        <f t="shared" si="16"/>
        <v>28.059099</v>
      </c>
      <c r="AV11" s="61">
        <f t="shared" si="17"/>
        <v>53.066628000000001</v>
      </c>
      <c r="AW11" s="61">
        <v>467</v>
      </c>
      <c r="AX11" s="71">
        <f t="shared" si="18"/>
        <v>1</v>
      </c>
      <c r="AY11" s="72">
        <f t="shared" si="19"/>
        <v>2.1459227467811159E-3</v>
      </c>
      <c r="BA11" s="62">
        <f t="shared" si="20"/>
        <v>3.3343129643939955</v>
      </c>
      <c r="BB11" s="62">
        <f t="shared" si="21"/>
        <v>3.9715482560986914</v>
      </c>
      <c r="BC11" s="62">
        <f t="shared" si="22"/>
        <v>6.1463292576688975</v>
      </c>
    </row>
    <row r="12" spans="1:55" x14ac:dyDescent="0.25">
      <c r="A12" s="10">
        <v>110</v>
      </c>
      <c r="B12" s="11" t="s">
        <v>0</v>
      </c>
      <c r="C12" s="10">
        <v>109</v>
      </c>
      <c r="D12" s="10">
        <v>2754007</v>
      </c>
      <c r="E12" s="11" t="s">
        <v>95</v>
      </c>
      <c r="F12" s="11" t="s">
        <v>37</v>
      </c>
      <c r="G12" s="10">
        <v>-54.233857999999998</v>
      </c>
      <c r="H12" s="10">
        <v>-27.783816000000002</v>
      </c>
      <c r="I12" s="11" t="s">
        <v>3</v>
      </c>
      <c r="J12" s="10">
        <v>7</v>
      </c>
      <c r="K12" s="10">
        <v>74</v>
      </c>
      <c r="L12" s="11" t="s">
        <v>10</v>
      </c>
      <c r="M12" s="11" t="s">
        <v>96</v>
      </c>
      <c r="N12" s="10">
        <v>360</v>
      </c>
      <c r="O12" s="11" t="s">
        <v>6</v>
      </c>
      <c r="P12" s="11" t="s">
        <v>7</v>
      </c>
      <c r="Q12" s="11" t="s">
        <v>8</v>
      </c>
      <c r="R12" s="10">
        <v>30</v>
      </c>
      <c r="S12" s="10">
        <v>131.36000000000001</v>
      </c>
      <c r="T12" s="10">
        <v>141.89000100000001</v>
      </c>
      <c r="U12" s="10">
        <v>114.99333300000001</v>
      </c>
      <c r="V12" s="10">
        <v>148.27666400000001</v>
      </c>
      <c r="W12" s="10">
        <v>139.42333400000001</v>
      </c>
      <c r="X12" s="10">
        <v>134.306667</v>
      </c>
      <c r="Y12" s="10">
        <v>126.843334</v>
      </c>
      <c r="Z12" s="83">
        <v>104.433334</v>
      </c>
      <c r="AA12" s="10">
        <v>146.34</v>
      </c>
      <c r="AB12" s="10">
        <v>206.376668</v>
      </c>
      <c r="AC12" s="10">
        <v>145.54999900000001</v>
      </c>
      <c r="AD12" s="10">
        <v>140.70666700000001</v>
      </c>
      <c r="AE12" s="10">
        <v>1680.5000010000001</v>
      </c>
      <c r="AF12" s="10">
        <v>388.243335</v>
      </c>
      <c r="AG12" s="10">
        <v>422.006665</v>
      </c>
      <c r="AH12" s="10">
        <v>377.616668</v>
      </c>
      <c r="AI12" s="10">
        <v>492.63333399999999</v>
      </c>
      <c r="AM12" s="61">
        <f t="shared" si="10"/>
        <v>27.783816000000002</v>
      </c>
      <c r="AN12" s="61">
        <f t="shared" si="11"/>
        <v>54.233857999999998</v>
      </c>
      <c r="AO12" s="61">
        <f t="shared" si="12"/>
        <v>360</v>
      </c>
      <c r="AQ12" s="62">
        <f t="shared" si="13"/>
        <v>3.3244536929032877</v>
      </c>
      <c r="AR12" s="62">
        <f t="shared" si="14"/>
        <v>3.9933053997571677</v>
      </c>
      <c r="AS12" s="62">
        <f t="shared" si="15"/>
        <v>5.8861040314501558</v>
      </c>
      <c r="AU12" s="61">
        <f t="shared" si="16"/>
        <v>27.783816000000002</v>
      </c>
      <c r="AV12" s="61">
        <f t="shared" si="17"/>
        <v>54.233857999999998</v>
      </c>
      <c r="AW12" s="61">
        <v>364</v>
      </c>
      <c r="AX12" s="71">
        <f t="shared" si="18"/>
        <v>4</v>
      </c>
      <c r="AY12" s="72">
        <f t="shared" si="19"/>
        <v>1.1111111111111112E-2</v>
      </c>
      <c r="BA12" s="62">
        <f t="shared" si="20"/>
        <v>3.3244536929032877</v>
      </c>
      <c r="BB12" s="62">
        <f t="shared" si="21"/>
        <v>3.9933053997571677</v>
      </c>
      <c r="BC12" s="62">
        <f t="shared" si="22"/>
        <v>5.8971538676367405</v>
      </c>
    </row>
    <row r="13" spans="1:55" x14ac:dyDescent="0.25">
      <c r="A13" s="10">
        <v>109</v>
      </c>
      <c r="B13" s="11" t="s">
        <v>0</v>
      </c>
      <c r="C13" s="10">
        <v>108</v>
      </c>
      <c r="D13" s="10">
        <v>2754001</v>
      </c>
      <c r="E13" s="11" t="s">
        <v>97</v>
      </c>
      <c r="F13" s="11" t="s">
        <v>2</v>
      </c>
      <c r="G13" s="10">
        <v>-54.134965999999999</v>
      </c>
      <c r="H13" s="10">
        <v>-27.303536999999999</v>
      </c>
      <c r="I13" s="11" t="s">
        <v>3</v>
      </c>
      <c r="J13" s="10">
        <v>7</v>
      </c>
      <c r="K13" s="10">
        <v>74</v>
      </c>
      <c r="L13" s="11" t="s">
        <v>10</v>
      </c>
      <c r="M13" s="11" t="s">
        <v>98</v>
      </c>
      <c r="N13" s="10">
        <v>150</v>
      </c>
      <c r="O13" s="11" t="s">
        <v>6</v>
      </c>
      <c r="P13" s="11" t="s">
        <v>7</v>
      </c>
      <c r="Q13" s="11" t="s">
        <v>8</v>
      </c>
      <c r="R13" s="10">
        <v>29</v>
      </c>
      <c r="S13" s="10">
        <v>150.82</v>
      </c>
      <c r="T13" s="10">
        <v>162.69999899999999</v>
      </c>
      <c r="U13" s="10">
        <v>128.96551700000001</v>
      </c>
      <c r="V13" s="10">
        <v>146.46785700000001</v>
      </c>
      <c r="W13" s="10">
        <v>128.307143</v>
      </c>
      <c r="X13" s="10">
        <v>130.52758499999999</v>
      </c>
      <c r="Y13" s="10">
        <v>112.903448</v>
      </c>
      <c r="Z13" s="10">
        <v>108.97</v>
      </c>
      <c r="AA13" s="10">
        <v>153.539286</v>
      </c>
      <c r="AB13" s="10">
        <v>218.71</v>
      </c>
      <c r="AC13" s="10">
        <v>133.876667</v>
      </c>
      <c r="AD13" s="10">
        <v>147.069999</v>
      </c>
      <c r="AE13" s="10">
        <v>1722.857501</v>
      </c>
      <c r="AF13" s="10">
        <v>442.48551600000002</v>
      </c>
      <c r="AG13" s="10">
        <v>405.30258500000002</v>
      </c>
      <c r="AH13" s="10">
        <v>375.412734</v>
      </c>
      <c r="AI13" s="10">
        <v>499.65666599999997</v>
      </c>
      <c r="AM13" s="61">
        <f t="shared" si="10"/>
        <v>27.303536999999999</v>
      </c>
      <c r="AN13" s="61">
        <f t="shared" si="11"/>
        <v>54.134965999999999</v>
      </c>
      <c r="AO13" s="61">
        <f t="shared" si="12"/>
        <v>150</v>
      </c>
      <c r="AQ13" s="62">
        <f t="shared" si="13"/>
        <v>3.3070162542382455</v>
      </c>
      <c r="AR13" s="62">
        <f t="shared" si="14"/>
        <v>3.9914802987031832</v>
      </c>
      <c r="AS13" s="62">
        <f t="shared" si="15"/>
        <v>5.0106352940962555</v>
      </c>
      <c r="AU13" s="61">
        <f t="shared" si="16"/>
        <v>27.303536999999999</v>
      </c>
      <c r="AV13" s="61">
        <f t="shared" si="17"/>
        <v>54.134965999999999</v>
      </c>
      <c r="AW13" s="61">
        <v>150</v>
      </c>
      <c r="AX13" s="71">
        <f t="shared" si="18"/>
        <v>0</v>
      </c>
      <c r="AY13" s="72">
        <f t="shared" si="19"/>
        <v>0</v>
      </c>
      <c r="BA13" s="62">
        <f t="shared" si="20"/>
        <v>3.3070162542382455</v>
      </c>
      <c r="BB13" s="62">
        <f t="shared" si="21"/>
        <v>3.9914802987031832</v>
      </c>
      <c r="BC13" s="62">
        <f t="shared" si="22"/>
        <v>5.0106352940962555</v>
      </c>
    </row>
    <row r="14" spans="1:55" x14ac:dyDescent="0.25">
      <c r="A14" s="10">
        <v>108</v>
      </c>
      <c r="B14" s="11" t="s">
        <v>0</v>
      </c>
      <c r="C14" s="10">
        <v>107</v>
      </c>
      <c r="D14" s="10">
        <v>2753016</v>
      </c>
      <c r="E14" s="11" t="s">
        <v>99</v>
      </c>
      <c r="F14" s="11" t="s">
        <v>2</v>
      </c>
      <c r="G14" s="10">
        <v>-53.682464000000003</v>
      </c>
      <c r="H14" s="10">
        <v>-27.50215</v>
      </c>
      <c r="I14" s="11" t="s">
        <v>3</v>
      </c>
      <c r="J14" s="10">
        <v>7</v>
      </c>
      <c r="K14" s="10">
        <v>74</v>
      </c>
      <c r="L14" s="11" t="s">
        <v>10</v>
      </c>
      <c r="M14" s="11" t="s">
        <v>100</v>
      </c>
      <c r="N14" s="10">
        <v>498</v>
      </c>
      <c r="O14" s="11" t="s">
        <v>6</v>
      </c>
      <c r="P14" s="11" t="s">
        <v>7</v>
      </c>
      <c r="Q14" s="11" t="s">
        <v>8</v>
      </c>
      <c r="R14" s="10">
        <v>30</v>
      </c>
      <c r="S14" s="10">
        <v>155.74</v>
      </c>
      <c r="T14" s="10">
        <v>156.46333300000001</v>
      </c>
      <c r="U14" s="10">
        <v>127.67666800000001</v>
      </c>
      <c r="V14" s="10">
        <v>155.13448099999999</v>
      </c>
      <c r="W14" s="10">
        <v>164.610345</v>
      </c>
      <c r="X14" s="10">
        <v>140.09655100000001</v>
      </c>
      <c r="Y14" s="10">
        <v>149.78620799999999</v>
      </c>
      <c r="Z14" s="10">
        <v>117.744829</v>
      </c>
      <c r="AA14" s="10">
        <v>160.056667</v>
      </c>
      <c r="AB14" s="10">
        <v>229.560002</v>
      </c>
      <c r="AC14" s="10">
        <v>151.98666600000001</v>
      </c>
      <c r="AD14" s="10">
        <v>160.79</v>
      </c>
      <c r="AE14" s="10">
        <v>1869.6457499999999</v>
      </c>
      <c r="AF14" s="10">
        <v>439.88000099999999</v>
      </c>
      <c r="AG14" s="10">
        <v>459.84137700000002</v>
      </c>
      <c r="AH14" s="10">
        <v>427.58770399999997</v>
      </c>
      <c r="AI14" s="10">
        <v>542.33666800000003</v>
      </c>
      <c r="AM14" s="61">
        <f t="shared" si="10"/>
        <v>27.50215</v>
      </c>
      <c r="AN14" s="61">
        <f t="shared" si="11"/>
        <v>53.682464000000003</v>
      </c>
      <c r="AO14" s="61">
        <f t="shared" si="12"/>
        <v>498</v>
      </c>
      <c r="AQ14" s="62">
        <f t="shared" si="13"/>
        <v>3.3142641834346684</v>
      </c>
      <c r="AR14" s="62">
        <f t="shared" si="14"/>
        <v>3.9830863932493226</v>
      </c>
      <c r="AS14" s="62">
        <f t="shared" si="15"/>
        <v>6.2106000770246528</v>
      </c>
      <c r="AU14" s="61">
        <f t="shared" si="16"/>
        <v>27.50215</v>
      </c>
      <c r="AV14" s="61">
        <f t="shared" si="17"/>
        <v>53.682464000000003</v>
      </c>
      <c r="AW14" s="61">
        <v>491</v>
      </c>
      <c r="AX14" s="71">
        <f t="shared" si="18"/>
        <v>7</v>
      </c>
      <c r="AY14" s="72">
        <f t="shared" si="19"/>
        <v>1.4056224899598393E-2</v>
      </c>
      <c r="BA14" s="62">
        <f t="shared" si="20"/>
        <v>3.3142641834346684</v>
      </c>
      <c r="BB14" s="62">
        <f t="shared" si="21"/>
        <v>3.9830863932493226</v>
      </c>
      <c r="BC14" s="62">
        <f t="shared" si="22"/>
        <v>6.1964441277945204</v>
      </c>
    </row>
    <row r="15" spans="1:55" x14ac:dyDescent="0.25">
      <c r="A15" s="10">
        <v>107</v>
      </c>
      <c r="B15" s="11" t="s">
        <v>0</v>
      </c>
      <c r="C15" s="10">
        <v>106</v>
      </c>
      <c r="D15" s="10">
        <v>2753015</v>
      </c>
      <c r="E15" s="11" t="s">
        <v>101</v>
      </c>
      <c r="F15" s="11" t="s">
        <v>2</v>
      </c>
      <c r="G15" s="10">
        <v>-53.311351999999999</v>
      </c>
      <c r="H15" s="10">
        <v>-27.913820000000001</v>
      </c>
      <c r="I15" s="11" t="s">
        <v>3</v>
      </c>
      <c r="J15" s="10">
        <v>7</v>
      </c>
      <c r="K15" s="10">
        <v>74</v>
      </c>
      <c r="L15" s="11" t="s">
        <v>10</v>
      </c>
      <c r="M15" s="11" t="s">
        <v>102</v>
      </c>
      <c r="N15" s="10">
        <v>596</v>
      </c>
      <c r="O15" s="11" t="s">
        <v>6</v>
      </c>
      <c r="P15" s="11" t="s">
        <v>7</v>
      </c>
      <c r="Q15" s="11" t="s">
        <v>8</v>
      </c>
      <c r="R15" s="10">
        <v>30</v>
      </c>
      <c r="S15" s="10">
        <v>144.13666599999999</v>
      </c>
      <c r="T15" s="10">
        <v>125.41000099999999</v>
      </c>
      <c r="U15" s="10">
        <v>117.39666699999999</v>
      </c>
      <c r="V15" s="10">
        <v>142.53666699999999</v>
      </c>
      <c r="W15" s="10">
        <v>156.08000100000001</v>
      </c>
      <c r="X15" s="10">
        <v>137.37</v>
      </c>
      <c r="Y15" s="10">
        <v>141.36333400000001</v>
      </c>
      <c r="Z15" s="10">
        <v>126.450001</v>
      </c>
      <c r="AA15" s="10">
        <v>168.25</v>
      </c>
      <c r="AB15" s="10">
        <v>222.88333399999999</v>
      </c>
      <c r="AC15" s="10">
        <v>142.79333299999999</v>
      </c>
      <c r="AD15" s="10">
        <v>155.30000000000001</v>
      </c>
      <c r="AE15" s="10">
        <v>1779.9700029999999</v>
      </c>
      <c r="AF15" s="10">
        <v>386.94333399999999</v>
      </c>
      <c r="AG15" s="10">
        <v>435.98666800000001</v>
      </c>
      <c r="AH15" s="10">
        <v>436.063335</v>
      </c>
      <c r="AI15" s="10">
        <v>520.97666700000002</v>
      </c>
      <c r="AM15" s="61">
        <f t="shared" si="10"/>
        <v>27.913820000000001</v>
      </c>
      <c r="AN15" s="61">
        <f t="shared" si="11"/>
        <v>53.311351999999999</v>
      </c>
      <c r="AO15" s="61">
        <f t="shared" si="12"/>
        <v>596</v>
      </c>
      <c r="AQ15" s="62">
        <f t="shared" si="13"/>
        <v>3.3291219066885032</v>
      </c>
      <c r="AR15" s="62">
        <f t="shared" si="14"/>
        <v>3.9761492916085617</v>
      </c>
      <c r="AS15" s="62">
        <f t="shared" si="15"/>
        <v>6.39024066706535</v>
      </c>
      <c r="AU15" s="61">
        <f t="shared" si="16"/>
        <v>27.913820000000001</v>
      </c>
      <c r="AV15" s="61">
        <f t="shared" si="17"/>
        <v>53.311351999999999</v>
      </c>
      <c r="AW15" s="61">
        <v>595</v>
      </c>
      <c r="AX15" s="71">
        <f t="shared" si="18"/>
        <v>1</v>
      </c>
      <c r="AY15" s="72">
        <f t="shared" si="19"/>
        <v>1.6778523489932886E-3</v>
      </c>
      <c r="BA15" s="62">
        <f t="shared" si="20"/>
        <v>3.3291219066885032</v>
      </c>
      <c r="BB15" s="62">
        <f t="shared" si="21"/>
        <v>3.9761492916085617</v>
      </c>
      <c r="BC15" s="62">
        <f t="shared" si="22"/>
        <v>6.3885614055456301</v>
      </c>
    </row>
    <row r="16" spans="1:55" x14ac:dyDescent="0.25">
      <c r="A16" s="10">
        <v>106</v>
      </c>
      <c r="B16" s="11" t="s">
        <v>0</v>
      </c>
      <c r="C16" s="10">
        <v>105</v>
      </c>
      <c r="D16" s="10">
        <v>2753014</v>
      </c>
      <c r="E16" s="11" t="s">
        <v>103</v>
      </c>
      <c r="F16" s="11" t="s">
        <v>2</v>
      </c>
      <c r="G16" s="10">
        <v>-53.071348</v>
      </c>
      <c r="H16" s="10">
        <v>-27.59882</v>
      </c>
      <c r="I16" s="11" t="s">
        <v>3</v>
      </c>
      <c r="J16" s="10">
        <v>7</v>
      </c>
      <c r="K16" s="10">
        <v>74</v>
      </c>
      <c r="L16" s="11" t="s">
        <v>10</v>
      </c>
      <c r="M16" s="11" t="s">
        <v>104</v>
      </c>
      <c r="N16" s="10">
        <v>331</v>
      </c>
      <c r="O16" s="11" t="s">
        <v>6</v>
      </c>
      <c r="P16" s="11" t="s">
        <v>7</v>
      </c>
      <c r="Q16" s="11" t="s">
        <v>8</v>
      </c>
      <c r="R16" s="10">
        <v>30</v>
      </c>
      <c r="S16" s="10">
        <v>152.180001</v>
      </c>
      <c r="T16" s="10">
        <v>163.21000100000001</v>
      </c>
      <c r="U16" s="10">
        <v>131.41999999999999</v>
      </c>
      <c r="V16" s="10">
        <v>163.86</v>
      </c>
      <c r="W16" s="10">
        <v>165.876666</v>
      </c>
      <c r="X16" s="10">
        <v>153.75</v>
      </c>
      <c r="Y16" s="10">
        <v>164.62</v>
      </c>
      <c r="Z16" s="10">
        <v>128.38666599999999</v>
      </c>
      <c r="AA16" s="10">
        <v>167.626665</v>
      </c>
      <c r="AB16" s="10">
        <v>224.85666800000001</v>
      </c>
      <c r="AC16" s="10">
        <v>162.593333</v>
      </c>
      <c r="AD16" s="10">
        <v>162.123333</v>
      </c>
      <c r="AE16" s="10">
        <v>1940.5033330000001</v>
      </c>
      <c r="AF16" s="10">
        <v>446.810002</v>
      </c>
      <c r="AG16" s="10">
        <v>483.48666600000001</v>
      </c>
      <c r="AH16" s="10">
        <v>460.633331</v>
      </c>
      <c r="AI16" s="10">
        <v>549.57333400000005</v>
      </c>
      <c r="AM16" s="61">
        <f t="shared" si="10"/>
        <v>27.59882</v>
      </c>
      <c r="AN16" s="61">
        <f t="shared" si="11"/>
        <v>53.071348</v>
      </c>
      <c r="AO16" s="61">
        <f t="shared" si="12"/>
        <v>331</v>
      </c>
      <c r="AQ16" s="62">
        <f t="shared" si="13"/>
        <v>3.3177730181859535</v>
      </c>
      <c r="AR16" s="62">
        <f t="shared" si="14"/>
        <v>3.9716371969317654</v>
      </c>
      <c r="AS16" s="62">
        <f t="shared" si="15"/>
        <v>5.8021183753770629</v>
      </c>
      <c r="AU16" s="61">
        <f t="shared" si="16"/>
        <v>27.59882</v>
      </c>
      <c r="AV16" s="61">
        <f t="shared" si="17"/>
        <v>53.071348</v>
      </c>
      <c r="AW16" s="61">
        <v>326</v>
      </c>
      <c r="AX16" s="71">
        <f t="shared" si="18"/>
        <v>5</v>
      </c>
      <c r="AY16" s="72">
        <f t="shared" si="19"/>
        <v>1.5105740181268883E-2</v>
      </c>
      <c r="BA16" s="62">
        <f t="shared" si="20"/>
        <v>3.3177730181859535</v>
      </c>
      <c r="BB16" s="62">
        <f t="shared" si="21"/>
        <v>3.9716371969317654</v>
      </c>
      <c r="BC16" s="62">
        <f t="shared" si="22"/>
        <v>5.7868973813667077</v>
      </c>
    </row>
    <row r="17" spans="1:55" x14ac:dyDescent="0.25">
      <c r="A17" s="10">
        <v>102</v>
      </c>
      <c r="B17" s="11" t="s">
        <v>0</v>
      </c>
      <c r="C17" s="10">
        <v>101</v>
      </c>
      <c r="D17" s="10">
        <v>2753006</v>
      </c>
      <c r="E17" s="11" t="s">
        <v>105</v>
      </c>
      <c r="F17" s="11" t="s">
        <v>2</v>
      </c>
      <c r="G17" s="10">
        <v>-53.159402</v>
      </c>
      <c r="H17" s="10">
        <v>-27.071594999999999</v>
      </c>
      <c r="I17" s="11" t="s">
        <v>3</v>
      </c>
      <c r="J17" s="10">
        <v>7</v>
      </c>
      <c r="K17" s="10">
        <v>74</v>
      </c>
      <c r="L17" s="11" t="s">
        <v>4</v>
      </c>
      <c r="M17" s="11" t="s">
        <v>106</v>
      </c>
      <c r="N17" s="10">
        <v>384</v>
      </c>
      <c r="O17" s="11" t="s">
        <v>6</v>
      </c>
      <c r="P17" s="11" t="s">
        <v>7</v>
      </c>
      <c r="Q17" s="11" t="s">
        <v>8</v>
      </c>
      <c r="R17" s="10">
        <v>30</v>
      </c>
      <c r="S17" s="10">
        <v>152.563332</v>
      </c>
      <c r="T17" s="10">
        <v>190.66666699999999</v>
      </c>
      <c r="U17" s="10">
        <v>127.816667</v>
      </c>
      <c r="V17" s="10">
        <v>153.41666900000001</v>
      </c>
      <c r="W17" s="10">
        <v>154.61000100000001</v>
      </c>
      <c r="X17" s="10">
        <v>149.01666700000001</v>
      </c>
      <c r="Y17" s="10">
        <v>149.58999900000001</v>
      </c>
      <c r="Z17" s="10">
        <v>119.41000099999999</v>
      </c>
      <c r="AA17" s="10">
        <v>160.906666</v>
      </c>
      <c r="AB17" s="10">
        <v>211.80666600000001</v>
      </c>
      <c r="AC17" s="10">
        <v>152.13666699999999</v>
      </c>
      <c r="AD17" s="10">
        <v>158.82333399999999</v>
      </c>
      <c r="AE17" s="10">
        <v>1880.7633350000001</v>
      </c>
      <c r="AF17" s="10">
        <v>471.04666600000002</v>
      </c>
      <c r="AG17" s="10">
        <v>457.04333600000001</v>
      </c>
      <c r="AH17" s="10">
        <v>429.90666599999997</v>
      </c>
      <c r="AI17" s="10">
        <v>522.76666699999998</v>
      </c>
      <c r="AM17" s="61">
        <f t="shared" si="10"/>
        <v>27.071594999999999</v>
      </c>
      <c r="AN17" s="61">
        <f t="shared" si="11"/>
        <v>53.159402</v>
      </c>
      <c r="AO17" s="61">
        <f t="shared" si="12"/>
        <v>384</v>
      </c>
      <c r="AQ17" s="62">
        <f t="shared" si="13"/>
        <v>3.2984850232055263</v>
      </c>
      <c r="AR17" s="62">
        <f t="shared" si="14"/>
        <v>3.9732949847223304</v>
      </c>
      <c r="AS17" s="62">
        <f t="shared" si="15"/>
        <v>5.9506425525877269</v>
      </c>
      <c r="AU17" s="61">
        <f t="shared" si="16"/>
        <v>27.071594999999999</v>
      </c>
      <c r="AV17" s="61">
        <f t="shared" si="17"/>
        <v>53.159402</v>
      </c>
      <c r="AW17" s="61">
        <v>397</v>
      </c>
      <c r="AX17" s="71">
        <f t="shared" si="18"/>
        <v>13</v>
      </c>
      <c r="AY17" s="72">
        <f t="shared" si="19"/>
        <v>3.3854166666666664E-2</v>
      </c>
      <c r="BA17" s="62">
        <f t="shared" si="20"/>
        <v>3.2984850232055263</v>
      </c>
      <c r="BB17" s="62">
        <f t="shared" si="21"/>
        <v>3.9732949847223304</v>
      </c>
      <c r="BC17" s="62">
        <f t="shared" si="22"/>
        <v>5.9839362806871907</v>
      </c>
    </row>
    <row r="18" spans="1:55" x14ac:dyDescent="0.25">
      <c r="A18" s="10">
        <v>101</v>
      </c>
      <c r="B18" s="11" t="s">
        <v>0</v>
      </c>
      <c r="C18" s="10">
        <v>100</v>
      </c>
      <c r="D18" s="10">
        <v>2753004</v>
      </c>
      <c r="E18" s="11" t="s">
        <v>107</v>
      </c>
      <c r="F18" s="11" t="s">
        <v>2</v>
      </c>
      <c r="G18" s="10">
        <v>-53.028292999999998</v>
      </c>
      <c r="H18" s="10">
        <v>-27.812154</v>
      </c>
      <c r="I18" s="11" t="s">
        <v>3</v>
      </c>
      <c r="J18" s="10">
        <v>7</v>
      </c>
      <c r="K18" s="10">
        <v>74</v>
      </c>
      <c r="L18" s="11" t="s">
        <v>10</v>
      </c>
      <c r="M18" s="11" t="s">
        <v>108</v>
      </c>
      <c r="N18" s="10">
        <v>360</v>
      </c>
      <c r="O18" s="11" t="s">
        <v>6</v>
      </c>
      <c r="P18" s="11" t="s">
        <v>7</v>
      </c>
      <c r="Q18" s="11" t="s">
        <v>8</v>
      </c>
      <c r="R18" s="10">
        <v>30</v>
      </c>
      <c r="S18" s="10">
        <v>158.19333399999999</v>
      </c>
      <c r="T18" s="10">
        <v>148.47333399999999</v>
      </c>
      <c r="U18" s="10">
        <v>119.379311</v>
      </c>
      <c r="V18" s="10">
        <v>148.662069</v>
      </c>
      <c r="W18" s="10">
        <v>149.36206799999999</v>
      </c>
      <c r="X18" s="10">
        <v>145.868965</v>
      </c>
      <c r="Y18" s="10">
        <v>156.717243</v>
      </c>
      <c r="Z18" s="10">
        <v>126.610345</v>
      </c>
      <c r="AA18" s="10">
        <v>158.97666699999999</v>
      </c>
      <c r="AB18" s="10">
        <v>210.54000199999999</v>
      </c>
      <c r="AC18" s="10">
        <v>148.64000100000001</v>
      </c>
      <c r="AD18" s="10">
        <v>147.6</v>
      </c>
      <c r="AE18" s="10">
        <v>1819.0233370000001</v>
      </c>
      <c r="AF18" s="10">
        <v>426.04597899999999</v>
      </c>
      <c r="AG18" s="10">
        <v>443.893102</v>
      </c>
      <c r="AH18" s="10">
        <v>442.30425500000001</v>
      </c>
      <c r="AI18" s="10">
        <v>506.78000200000002</v>
      </c>
      <c r="AM18" s="61">
        <f t="shared" si="10"/>
        <v>27.812154</v>
      </c>
      <c r="AN18" s="61">
        <f t="shared" si="11"/>
        <v>53.028292999999998</v>
      </c>
      <c r="AO18" s="61">
        <f t="shared" si="12"/>
        <v>360</v>
      </c>
      <c r="AQ18" s="62">
        <f t="shared" si="13"/>
        <v>3.3254731193996379</v>
      </c>
      <c r="AR18" s="62">
        <f t="shared" si="14"/>
        <v>3.970825601304155</v>
      </c>
      <c r="AS18" s="62">
        <f t="shared" si="15"/>
        <v>5.8861040314501558</v>
      </c>
      <c r="AU18" s="61">
        <f t="shared" si="16"/>
        <v>27.812154</v>
      </c>
      <c r="AV18" s="61">
        <f t="shared" si="17"/>
        <v>53.028292999999998</v>
      </c>
      <c r="AW18" s="61">
        <v>364</v>
      </c>
      <c r="AX18" s="71">
        <f t="shared" si="18"/>
        <v>4</v>
      </c>
      <c r="AY18" s="72">
        <f t="shared" si="19"/>
        <v>1.1111111111111112E-2</v>
      </c>
      <c r="BA18" s="62">
        <f t="shared" si="20"/>
        <v>3.3254731193996379</v>
      </c>
      <c r="BB18" s="62">
        <f t="shared" si="21"/>
        <v>3.970825601304155</v>
      </c>
      <c r="BC18" s="62">
        <f t="shared" si="22"/>
        <v>5.8971538676367405</v>
      </c>
    </row>
    <row r="19" spans="1:55" x14ac:dyDescent="0.25">
      <c r="A19" s="10">
        <v>100</v>
      </c>
      <c r="B19" s="11" t="s">
        <v>0</v>
      </c>
      <c r="C19" s="10">
        <v>99</v>
      </c>
      <c r="D19" s="10">
        <v>2753002</v>
      </c>
      <c r="E19" s="11" t="s">
        <v>109</v>
      </c>
      <c r="F19" s="11" t="s">
        <v>37</v>
      </c>
      <c r="G19" s="10">
        <v>-53.400516000000003</v>
      </c>
      <c r="H19" s="10">
        <v>-27.350484000000002</v>
      </c>
      <c r="I19" s="11" t="s">
        <v>3</v>
      </c>
      <c r="J19" s="10">
        <v>7</v>
      </c>
      <c r="K19" s="10">
        <v>74</v>
      </c>
      <c r="L19" s="11" t="s">
        <v>10</v>
      </c>
      <c r="M19" s="11" t="s">
        <v>110</v>
      </c>
      <c r="N19" s="10">
        <v>559</v>
      </c>
      <c r="O19" s="11" t="s">
        <v>6</v>
      </c>
      <c r="P19" s="11" t="s">
        <v>7</v>
      </c>
      <c r="Q19" s="11" t="s">
        <v>8</v>
      </c>
      <c r="R19" s="10">
        <v>30</v>
      </c>
      <c r="S19" s="10">
        <v>148.653333</v>
      </c>
      <c r="T19" s="10">
        <v>154.30000100000001</v>
      </c>
      <c r="U19" s="10">
        <v>115.153334</v>
      </c>
      <c r="V19" s="10">
        <v>152.01000099999999</v>
      </c>
      <c r="W19" s="10">
        <v>149.98999900000001</v>
      </c>
      <c r="X19" s="10">
        <v>152.9</v>
      </c>
      <c r="Y19" s="10">
        <v>144.20333400000001</v>
      </c>
      <c r="Z19" s="10">
        <v>124.32333300000001</v>
      </c>
      <c r="AA19" s="10">
        <v>152.563333</v>
      </c>
      <c r="AB19" s="10">
        <v>208.64333400000001</v>
      </c>
      <c r="AC19" s="10">
        <v>153.70999900000001</v>
      </c>
      <c r="AD19" s="10">
        <v>150.996666</v>
      </c>
      <c r="AE19" s="10">
        <v>1807.4466669999999</v>
      </c>
      <c r="AF19" s="10">
        <v>418.10666800000001</v>
      </c>
      <c r="AG19" s="10">
        <v>454.9</v>
      </c>
      <c r="AH19" s="10">
        <v>421.09</v>
      </c>
      <c r="AI19" s="10">
        <v>513.34999900000003</v>
      </c>
      <c r="AM19" s="61">
        <f t="shared" si="10"/>
        <v>27.350484000000002</v>
      </c>
      <c r="AN19" s="61">
        <f t="shared" si="11"/>
        <v>53.400516000000003</v>
      </c>
      <c r="AO19" s="61">
        <f t="shared" si="12"/>
        <v>559</v>
      </c>
      <c r="AQ19" s="62">
        <f t="shared" si="13"/>
        <v>3.3087342252379166</v>
      </c>
      <c r="AR19" s="62">
        <f t="shared" si="14"/>
        <v>3.9778204088408118</v>
      </c>
      <c r="AS19" s="62">
        <f t="shared" si="15"/>
        <v>6.3261494731550991</v>
      </c>
      <c r="AU19" s="61">
        <f t="shared" si="16"/>
        <v>27.350484000000002</v>
      </c>
      <c r="AV19" s="61">
        <f t="shared" si="17"/>
        <v>53.400516000000003</v>
      </c>
      <c r="AW19" s="61">
        <v>562</v>
      </c>
      <c r="AX19" s="71">
        <f t="shared" si="18"/>
        <v>3</v>
      </c>
      <c r="AY19" s="72">
        <f t="shared" si="19"/>
        <v>5.3667262969588547E-3</v>
      </c>
      <c r="BA19" s="62">
        <f t="shared" si="20"/>
        <v>3.3087342252379166</v>
      </c>
      <c r="BB19" s="62">
        <f t="shared" si="21"/>
        <v>3.9778204088408118</v>
      </c>
      <c r="BC19" s="62">
        <f t="shared" si="22"/>
        <v>6.3315018498936908</v>
      </c>
    </row>
    <row r="20" spans="1:55" x14ac:dyDescent="0.25">
      <c r="A20" s="10">
        <v>113</v>
      </c>
      <c r="B20" s="11" t="s">
        <v>0</v>
      </c>
      <c r="C20" s="10">
        <v>112</v>
      </c>
      <c r="D20" s="10">
        <v>2755001</v>
      </c>
      <c r="E20" s="11" t="s">
        <v>111</v>
      </c>
      <c r="F20" s="11" t="s">
        <v>2</v>
      </c>
      <c r="G20" s="10">
        <v>-55.023031000000003</v>
      </c>
      <c r="H20" s="10">
        <v>-27.854924</v>
      </c>
      <c r="I20" s="11" t="s">
        <v>3</v>
      </c>
      <c r="J20" s="10">
        <v>7</v>
      </c>
      <c r="K20" s="10">
        <v>74</v>
      </c>
      <c r="L20" s="11" t="s">
        <v>10</v>
      </c>
      <c r="M20" s="11" t="s">
        <v>112</v>
      </c>
      <c r="N20" s="10">
        <v>96</v>
      </c>
      <c r="O20" s="11" t="s">
        <v>6</v>
      </c>
      <c r="P20" s="11" t="s">
        <v>7</v>
      </c>
      <c r="Q20" s="11" t="s">
        <v>8</v>
      </c>
      <c r="R20" s="10">
        <v>29</v>
      </c>
      <c r="S20" s="10">
        <v>144.62758700000001</v>
      </c>
      <c r="T20" s="10">
        <v>152.413794</v>
      </c>
      <c r="U20" s="10">
        <v>115.039286</v>
      </c>
      <c r="V20" s="10">
        <v>173.51785799999999</v>
      </c>
      <c r="W20" s="10">
        <v>139.58571499999999</v>
      </c>
      <c r="X20" s="10">
        <v>112.155173</v>
      </c>
      <c r="Y20" s="10">
        <v>111.010344</v>
      </c>
      <c r="Z20" s="10">
        <v>109.639286</v>
      </c>
      <c r="AA20" s="10">
        <v>143.656665</v>
      </c>
      <c r="AB20" s="10">
        <v>210.13666699999999</v>
      </c>
      <c r="AC20" s="10">
        <v>147.29333199999999</v>
      </c>
      <c r="AD20" s="10">
        <v>149.49333300000001</v>
      </c>
      <c r="AE20" s="10">
        <v>1708.569039</v>
      </c>
      <c r="AF20" s="10">
        <v>412.08066700000001</v>
      </c>
      <c r="AG20" s="10">
        <v>425.25874599999997</v>
      </c>
      <c r="AH20" s="10">
        <v>364.30629499999998</v>
      </c>
      <c r="AI20" s="10">
        <v>506.92333200000002</v>
      </c>
      <c r="AM20" s="61">
        <f t="shared" si="10"/>
        <v>27.854924</v>
      </c>
      <c r="AN20" s="61">
        <f t="shared" si="11"/>
        <v>55.023031000000003</v>
      </c>
      <c r="AO20" s="61">
        <f t="shared" si="12"/>
        <v>96</v>
      </c>
      <c r="AQ20" s="62">
        <f t="shared" si="13"/>
        <v>3.3270097550540503</v>
      </c>
      <c r="AR20" s="62">
        <f t="shared" si="14"/>
        <v>4.0077518430376067</v>
      </c>
      <c r="AS20" s="62">
        <f t="shared" si="15"/>
        <v>4.5643481914678361</v>
      </c>
      <c r="AU20" s="61">
        <f t="shared" si="16"/>
        <v>27.854924</v>
      </c>
      <c r="AV20" s="61">
        <f t="shared" si="17"/>
        <v>55.023031000000003</v>
      </c>
      <c r="AW20" s="61">
        <v>97</v>
      </c>
      <c r="AX20" s="71">
        <f t="shared" si="18"/>
        <v>1</v>
      </c>
      <c r="AY20" s="72">
        <f t="shared" si="19"/>
        <v>1.0416666666666666E-2</v>
      </c>
      <c r="BA20" s="62">
        <f t="shared" si="20"/>
        <v>3.3270097550540503</v>
      </c>
      <c r="BB20" s="62">
        <f t="shared" si="21"/>
        <v>4.0077518430376067</v>
      </c>
      <c r="BC20" s="62">
        <f t="shared" si="22"/>
        <v>4.5747109785033828</v>
      </c>
    </row>
    <row r="21" spans="1:55" x14ac:dyDescent="0.25">
      <c r="AE21" s="58" t="s">
        <v>524</v>
      </c>
      <c r="AF21" s="58" t="s">
        <v>525</v>
      </c>
      <c r="AG21" s="58" t="s">
        <v>526</v>
      </c>
      <c r="AH21" s="58" t="s">
        <v>527</v>
      </c>
      <c r="AI21" s="58" t="s">
        <v>521</v>
      </c>
      <c r="AJ21" s="58" t="s">
        <v>522</v>
      </c>
      <c r="AK21" s="58" t="s">
        <v>523</v>
      </c>
      <c r="AL21" s="90" t="s">
        <v>579</v>
      </c>
    </row>
    <row r="22" spans="1:55" x14ac:dyDescent="0.25">
      <c r="R22" s="54" t="s">
        <v>541</v>
      </c>
      <c r="S22" s="63">
        <f>AVERAGE(S2:S20)</f>
        <v>156.52208668421056</v>
      </c>
      <c r="T22" s="63">
        <f t="shared" ref="T22:AD22" si="23">AVERAGE(T2:T20)</f>
        <v>162.77703236842103</v>
      </c>
      <c r="U22" s="63">
        <f t="shared" si="23"/>
        <v>129.2182365789474</v>
      </c>
      <c r="V22" s="63">
        <f t="shared" si="23"/>
        <v>158.04236242105264</v>
      </c>
      <c r="W22" s="63">
        <f t="shared" si="23"/>
        <v>160.01316110526315</v>
      </c>
      <c r="X22" s="63">
        <f t="shared" si="23"/>
        <v>147.60241915789476</v>
      </c>
      <c r="Y22" s="63">
        <f t="shared" si="23"/>
        <v>142.97353257894733</v>
      </c>
      <c r="Z22" s="63">
        <f t="shared" si="23"/>
        <v>121.26876731578946</v>
      </c>
      <c r="AA22" s="63">
        <f t="shared" si="23"/>
        <v>164.01618126315788</v>
      </c>
      <c r="AB22" s="63">
        <f t="shared" si="23"/>
        <v>224.95198542105263</v>
      </c>
      <c r="AC22" s="63">
        <f t="shared" si="23"/>
        <v>161.54538963157901</v>
      </c>
      <c r="AD22" s="63">
        <f t="shared" si="23"/>
        <v>158.71421668421053</v>
      </c>
      <c r="AE22" s="64">
        <f>MAX(S22:AD22)</f>
        <v>224.95198542105263</v>
      </c>
      <c r="AF22" s="64">
        <f>MIN(S22:AD22)</f>
        <v>121.26876731578946</v>
      </c>
      <c r="AG22" s="64">
        <f>AE22-AF22</f>
        <v>103.68321810526317</v>
      </c>
      <c r="AH22" s="65">
        <f>AG22/AF22</f>
        <v>0.85498698799557582</v>
      </c>
      <c r="AI22" s="64">
        <f>AVERAGE(S22:AD22)</f>
        <v>157.30378093421052</v>
      </c>
      <c r="AJ22" s="63">
        <f>MEDIAN(S22:AD22)</f>
        <v>158.3782895526316</v>
      </c>
      <c r="AK22" s="63">
        <f>_xlfn.STDEV.S(S22:AD22)</f>
        <v>25.34590280490476</v>
      </c>
      <c r="AL22" s="63">
        <f>SUM(S22:AD22)</f>
        <v>1887.6453712105263</v>
      </c>
    </row>
    <row r="23" spans="1:55" x14ac:dyDescent="0.25">
      <c r="R23" s="54" t="s">
        <v>542</v>
      </c>
      <c r="S23" s="63">
        <f>MAX(S2:S20)</f>
        <v>178.59</v>
      </c>
      <c r="T23" s="63">
        <f t="shared" ref="T23:AD23" si="24">MAX(T2:T20)</f>
        <v>204.24814900000001</v>
      </c>
      <c r="U23" s="63">
        <f t="shared" si="24"/>
        <v>155.999999</v>
      </c>
      <c r="V23" s="63">
        <f t="shared" si="24"/>
        <v>176.13333499999999</v>
      </c>
      <c r="W23" s="63">
        <f t="shared" si="24"/>
        <v>200.81111000000001</v>
      </c>
      <c r="X23" s="63">
        <f t="shared" si="24"/>
        <v>169.54333299999999</v>
      </c>
      <c r="Y23" s="63">
        <f t="shared" si="24"/>
        <v>165.433333</v>
      </c>
      <c r="Z23" s="63">
        <f t="shared" si="24"/>
        <v>134.346667</v>
      </c>
      <c r="AA23" s="63">
        <f t="shared" si="24"/>
        <v>183.31034299999999</v>
      </c>
      <c r="AB23" s="63">
        <f t="shared" si="24"/>
        <v>253.14666800000001</v>
      </c>
      <c r="AC23" s="63">
        <f t="shared" si="24"/>
        <v>206.272413</v>
      </c>
      <c r="AD23" s="63">
        <f t="shared" si="24"/>
        <v>185.306669</v>
      </c>
      <c r="AE23" s="64">
        <f>MAX(S23:AD23)</f>
        <v>253.14666800000001</v>
      </c>
      <c r="AF23" s="64">
        <f>MIN(S23:AD23)</f>
        <v>134.346667</v>
      </c>
      <c r="AG23" s="64">
        <f>AE23-AF23</f>
        <v>118.80000100000001</v>
      </c>
      <c r="AH23" s="65">
        <f>AG23/AF23</f>
        <v>0.88427948123193867</v>
      </c>
      <c r="AI23" s="64">
        <f>AVERAGE(S23:AD23)</f>
        <v>184.42850158333331</v>
      </c>
      <c r="AJ23" s="63">
        <f>MEDIAN(S23:AD23)</f>
        <v>180.95017150000001</v>
      </c>
      <c r="AK23" s="63">
        <f>_xlfn.STDEV.S(S23:AD23)</f>
        <v>29.94574651468923</v>
      </c>
      <c r="AL23" s="63"/>
    </row>
    <row r="24" spans="1:55" x14ac:dyDescent="0.25">
      <c r="R24" s="54" t="s">
        <v>543</v>
      </c>
      <c r="S24" s="63">
        <f>MIN(S2:S20)</f>
        <v>131.36000000000001</v>
      </c>
      <c r="T24" s="63">
        <f t="shared" ref="T24:AC24" si="25">MIN(T2:T20)</f>
        <v>125.41000099999999</v>
      </c>
      <c r="U24" s="63">
        <f t="shared" si="25"/>
        <v>113.96</v>
      </c>
      <c r="V24" s="63">
        <f t="shared" si="25"/>
        <v>142.53666699999999</v>
      </c>
      <c r="W24" s="63">
        <f t="shared" si="25"/>
        <v>128.307143</v>
      </c>
      <c r="X24" s="63">
        <f t="shared" si="25"/>
        <v>112.155173</v>
      </c>
      <c r="Y24" s="63">
        <f t="shared" si="25"/>
        <v>111.010344</v>
      </c>
      <c r="Z24" s="63">
        <f t="shared" si="25"/>
        <v>104.433334</v>
      </c>
      <c r="AA24" s="63">
        <f t="shared" si="25"/>
        <v>143.656665</v>
      </c>
      <c r="AB24" s="63">
        <f t="shared" si="25"/>
        <v>206.376668</v>
      </c>
      <c r="AC24" s="63">
        <f t="shared" si="25"/>
        <v>133.876667</v>
      </c>
      <c r="AD24" s="63">
        <f>MIN(AD2:AD20)</f>
        <v>140.70666700000001</v>
      </c>
      <c r="AE24" s="64">
        <f>MAX(S24:AD24)</f>
        <v>206.376668</v>
      </c>
      <c r="AF24" s="64">
        <f>MIN(S24:AD24)</f>
        <v>104.433334</v>
      </c>
      <c r="AG24" s="64">
        <f>AE24-AF24</f>
        <v>101.94333399999999</v>
      </c>
      <c r="AH24" s="65">
        <f>AG24/AF24</f>
        <v>0.97615703813496935</v>
      </c>
      <c r="AI24" s="64">
        <f>AVERAGE(S24:AD24)</f>
        <v>132.81577741666663</v>
      </c>
      <c r="AJ24" s="63">
        <f>MEDIAN(S24:AD24)</f>
        <v>129.83357150000001</v>
      </c>
      <c r="AK24" s="63">
        <f>_xlfn.STDEV.S(S24:AD24)</f>
        <v>26.675406311270354</v>
      </c>
      <c r="AL24" s="63"/>
    </row>
    <row r="25" spans="1:55" x14ac:dyDescent="0.25">
      <c r="R25" s="54" t="s">
        <v>540</v>
      </c>
      <c r="S25" s="66">
        <f>$AI$22</f>
        <v>157.30378093421052</v>
      </c>
      <c r="T25" s="66">
        <f t="shared" ref="T25:AD25" si="26">$AI$22</f>
        <v>157.30378093421052</v>
      </c>
      <c r="U25" s="66">
        <f t="shared" si="26"/>
        <v>157.30378093421052</v>
      </c>
      <c r="V25" s="66">
        <f t="shared" si="26"/>
        <v>157.30378093421052</v>
      </c>
      <c r="W25" s="66">
        <f t="shared" si="26"/>
        <v>157.30378093421052</v>
      </c>
      <c r="X25" s="66">
        <f t="shared" si="26"/>
        <v>157.30378093421052</v>
      </c>
      <c r="Y25" s="66">
        <f t="shared" si="26"/>
        <v>157.30378093421052</v>
      </c>
      <c r="Z25" s="66">
        <f t="shared" si="26"/>
        <v>157.30378093421052</v>
      </c>
      <c r="AA25" s="66">
        <f t="shared" si="26"/>
        <v>157.30378093421052</v>
      </c>
      <c r="AB25" s="66">
        <f t="shared" si="26"/>
        <v>157.30378093421052</v>
      </c>
      <c r="AC25" s="66">
        <f t="shared" si="26"/>
        <v>157.30378093421052</v>
      </c>
      <c r="AD25" s="66">
        <f t="shared" si="26"/>
        <v>157.30378093421052</v>
      </c>
      <c r="AE25" s="64"/>
      <c r="AF25" s="64"/>
      <c r="AG25" s="64"/>
      <c r="AH25" s="65"/>
      <c r="AI25" s="64"/>
      <c r="AJ25" s="63"/>
      <c r="AK25" s="63"/>
      <c r="AL25" s="63"/>
    </row>
    <row r="26" spans="1:55" x14ac:dyDescent="0.25">
      <c r="R26" s="54" t="s">
        <v>544</v>
      </c>
      <c r="S26" s="66">
        <f>AVERAGE($S$22:$T$22,$AA$22:$AD$22)</f>
        <v>171.42114867543862</v>
      </c>
      <c r="T26" s="66">
        <f t="shared" ref="T26:AD26" si="27">AVERAGE($S$22:$T$22,$AA$22:$AD$22)</f>
        <v>171.42114867543862</v>
      </c>
      <c r="U26" s="66"/>
      <c r="V26" s="66"/>
      <c r="W26" s="66"/>
      <c r="X26" s="66"/>
      <c r="Y26" s="66"/>
      <c r="Z26" s="66"/>
      <c r="AA26" s="66">
        <f t="shared" si="27"/>
        <v>171.42114867543862</v>
      </c>
      <c r="AB26" s="66">
        <f t="shared" si="27"/>
        <v>171.42114867543862</v>
      </c>
      <c r="AC26" s="66">
        <f t="shared" si="27"/>
        <v>171.42114867543862</v>
      </c>
      <c r="AD26" s="66">
        <f t="shared" si="27"/>
        <v>171.42114867543862</v>
      </c>
      <c r="AE26" s="64"/>
      <c r="AF26" s="64"/>
      <c r="AG26" s="64"/>
      <c r="AH26" s="65"/>
      <c r="AI26" s="64"/>
      <c r="AJ26" s="63"/>
      <c r="AK26" s="63"/>
      <c r="AL26" s="63"/>
    </row>
    <row r="27" spans="1:55" x14ac:dyDescent="0.25">
      <c r="R27" s="54" t="s">
        <v>545</v>
      </c>
      <c r="S27" s="66"/>
      <c r="T27" s="66"/>
      <c r="U27" s="66">
        <f t="shared" ref="U27:Z27" si="28">AVERAGE($U$22:$Z$22)</f>
        <v>143.18641319298249</v>
      </c>
      <c r="V27" s="66">
        <f t="shared" si="28"/>
        <v>143.18641319298249</v>
      </c>
      <c r="W27" s="66">
        <f t="shared" si="28"/>
        <v>143.18641319298249</v>
      </c>
      <c r="X27" s="66">
        <f t="shared" si="28"/>
        <v>143.18641319298249</v>
      </c>
      <c r="Y27" s="66">
        <f t="shared" si="28"/>
        <v>143.18641319298249</v>
      </c>
      <c r="Z27" s="66">
        <f t="shared" si="28"/>
        <v>143.18641319298249</v>
      </c>
      <c r="AA27" s="66"/>
      <c r="AB27" s="66"/>
      <c r="AC27" s="66"/>
      <c r="AD27" s="66"/>
      <c r="AE27" s="64"/>
      <c r="AF27" s="64"/>
      <c r="AG27" s="64"/>
      <c r="AH27" s="65"/>
      <c r="AI27" s="64"/>
      <c r="AJ27" s="63"/>
      <c r="AK27" s="63"/>
      <c r="AL27" s="63"/>
    </row>
    <row r="28" spans="1:55" x14ac:dyDescent="0.25">
      <c r="R28" s="55" t="s">
        <v>522</v>
      </c>
      <c r="S28" s="64">
        <f>MEDIAN(S2:S20)</f>
        <v>153.98666600000001</v>
      </c>
      <c r="T28" s="64">
        <f t="shared" ref="T28:AD28" si="29">MEDIAN(T2:T20)</f>
        <v>156.46333300000001</v>
      </c>
      <c r="U28" s="64">
        <f t="shared" si="29"/>
        <v>128.96551700000001</v>
      </c>
      <c r="V28" s="64">
        <f t="shared" si="29"/>
        <v>155.13448099999999</v>
      </c>
      <c r="W28" s="64">
        <f t="shared" si="29"/>
        <v>158.39333500000001</v>
      </c>
      <c r="X28" s="64">
        <f t="shared" si="29"/>
        <v>146.21</v>
      </c>
      <c r="Y28" s="64">
        <f t="shared" si="29"/>
        <v>144.83999800000001</v>
      </c>
      <c r="Z28" s="64">
        <f t="shared" si="29"/>
        <v>124.32333300000001</v>
      </c>
      <c r="AA28" s="64">
        <f t="shared" si="29"/>
        <v>166.19666699999999</v>
      </c>
      <c r="AB28" s="64">
        <f t="shared" si="29"/>
        <v>223.186666</v>
      </c>
      <c r="AC28" s="64">
        <f t="shared" si="29"/>
        <v>156.83333099999999</v>
      </c>
      <c r="AD28" s="64">
        <f t="shared" si="29"/>
        <v>157.693332</v>
      </c>
      <c r="AE28" s="64">
        <f>MAX(S28:AD28)</f>
        <v>223.186666</v>
      </c>
      <c r="AF28" s="64">
        <f>MIN(S28:AD28)</f>
        <v>124.32333300000001</v>
      </c>
      <c r="AG28" s="64">
        <f>AE28-AF28</f>
        <v>98.863332999999997</v>
      </c>
      <c r="AH28" s="65">
        <f>AG28/AF28</f>
        <v>0.79521141055637556</v>
      </c>
      <c r="AI28" s="64">
        <f>AVERAGE(S28:AD28)</f>
        <v>156.01888825</v>
      </c>
      <c r="AJ28" s="63">
        <f>MEDIAN(S28:AD28)</f>
        <v>155.79890699999999</v>
      </c>
      <c r="AK28" s="63">
        <f>_xlfn.STDEV.S(S28:AD28)</f>
        <v>24.470738097689051</v>
      </c>
      <c r="AL28" s="63"/>
    </row>
    <row r="29" spans="1:55" x14ac:dyDescent="0.25">
      <c r="R29" s="54" t="s">
        <v>523</v>
      </c>
      <c r="S29" s="63">
        <f>_xlfn.STDEV.S(S2:S20)</f>
        <v>11.966061538181854</v>
      </c>
      <c r="T29" s="63">
        <f t="shared" ref="T29:AD29" si="30">_xlfn.STDEV.S(T2:T20)</f>
        <v>22.289112143096059</v>
      </c>
      <c r="U29" s="63">
        <f t="shared" si="30"/>
        <v>12.385301615628276</v>
      </c>
      <c r="V29" s="63">
        <f t="shared" si="30"/>
        <v>11.007558065822707</v>
      </c>
      <c r="W29" s="63">
        <f t="shared" si="30"/>
        <v>17.527064140673744</v>
      </c>
      <c r="X29" s="63">
        <f t="shared" si="30"/>
        <v>14.479627519945728</v>
      </c>
      <c r="Y29" s="63">
        <f t="shared" si="30"/>
        <v>15.063310745184621</v>
      </c>
      <c r="Z29" s="63">
        <f t="shared" si="30"/>
        <v>8.576923578255796</v>
      </c>
      <c r="AA29" s="63">
        <f t="shared" si="30"/>
        <v>10.426394402678206</v>
      </c>
      <c r="AB29" s="63">
        <f t="shared" si="30"/>
        <v>14.409624454697493</v>
      </c>
      <c r="AC29" s="63">
        <f t="shared" si="30"/>
        <v>18.602919792859687</v>
      </c>
      <c r="AD29" s="63">
        <f t="shared" si="30"/>
        <v>12.01688880462728</v>
      </c>
      <c r="AE29" s="64"/>
      <c r="AF29" s="64"/>
      <c r="AG29" s="64"/>
      <c r="AH29" s="65"/>
      <c r="AI29" s="64"/>
      <c r="AJ29" s="63"/>
      <c r="AK29" s="63"/>
      <c r="AL29" s="63"/>
    </row>
    <row r="30" spans="1:55" x14ac:dyDescent="0.25">
      <c r="R30" s="54" t="s">
        <v>526</v>
      </c>
      <c r="S30" s="63">
        <f>S23-S24</f>
        <v>47.22999999999999</v>
      </c>
      <c r="T30" s="63">
        <f>T23-T24</f>
        <v>78.838148000000018</v>
      </c>
      <c r="U30" s="63">
        <f t="shared" ref="U30:AD30" si="31">U23-U24</f>
        <v>42.039999000000009</v>
      </c>
      <c r="V30" s="63">
        <f t="shared" si="31"/>
        <v>33.596667999999994</v>
      </c>
      <c r="W30" s="63">
        <f t="shared" si="31"/>
        <v>72.503967000000017</v>
      </c>
      <c r="X30" s="63">
        <f t="shared" si="31"/>
        <v>57.388159999999985</v>
      </c>
      <c r="Y30" s="63">
        <f t="shared" si="31"/>
        <v>54.422989000000001</v>
      </c>
      <c r="Z30" s="63">
        <f t="shared" si="31"/>
        <v>29.913332999999994</v>
      </c>
      <c r="AA30" s="63">
        <f t="shared" si="31"/>
        <v>39.653677999999985</v>
      </c>
      <c r="AB30" s="63">
        <f>AB23-AB24</f>
        <v>46.77000000000001</v>
      </c>
      <c r="AC30" s="63">
        <f t="shared" si="31"/>
        <v>72.395746000000003</v>
      </c>
      <c r="AD30" s="63">
        <f t="shared" si="31"/>
        <v>44.600001999999989</v>
      </c>
      <c r="AE30" s="64">
        <f>MAX(S30:AD30)</f>
        <v>78.838148000000018</v>
      </c>
      <c r="AF30" s="64">
        <f>MIN(S30:AD30)</f>
        <v>29.913332999999994</v>
      </c>
      <c r="AG30" s="64">
        <f>AE30-AF30</f>
        <v>48.924815000000024</v>
      </c>
      <c r="AH30" s="65">
        <f>AG30/AF30</f>
        <v>1.6355521131663942</v>
      </c>
      <c r="AI30" s="64">
        <f>AVERAGE(S30:AD30)</f>
        <v>51.612724166666673</v>
      </c>
      <c r="AJ30" s="63">
        <f>MEDIAN(S30:AD30)</f>
        <v>47</v>
      </c>
      <c r="AK30" s="63">
        <f>_xlfn.STDEV.S(S30:AD30)</f>
        <v>15.876773211916781</v>
      </c>
      <c r="AL30" s="63"/>
    </row>
    <row r="31" spans="1:55" x14ac:dyDescent="0.25">
      <c r="R31" s="54" t="s">
        <v>527</v>
      </c>
      <c r="S31" s="67">
        <f>S30/S24</f>
        <v>0.3595462850182703</v>
      </c>
      <c r="T31" s="67">
        <f t="shared" ref="T31:AD31" si="32">T30/T24</f>
        <v>0.62864322917914672</v>
      </c>
      <c r="U31" s="67">
        <f t="shared" si="32"/>
        <v>0.36890136012636021</v>
      </c>
      <c r="V31" s="67">
        <f t="shared" si="32"/>
        <v>0.23570544132338941</v>
      </c>
      <c r="W31" s="67">
        <f t="shared" si="32"/>
        <v>0.56508129870836588</v>
      </c>
      <c r="X31" s="67">
        <f t="shared" si="32"/>
        <v>0.51168535935475734</v>
      </c>
      <c r="Y31" s="67">
        <f t="shared" si="32"/>
        <v>0.49025151205729078</v>
      </c>
      <c r="Z31" s="67">
        <f t="shared" si="32"/>
        <v>0.28643472207829729</v>
      </c>
      <c r="AA31" s="67">
        <f t="shared" si="32"/>
        <v>0.27603089630404537</v>
      </c>
      <c r="AB31" s="67">
        <f t="shared" si="32"/>
        <v>0.22662445543504953</v>
      </c>
      <c r="AC31" s="67">
        <f t="shared" si="32"/>
        <v>0.54076447839861452</v>
      </c>
      <c r="AD31" s="67">
        <f t="shared" si="32"/>
        <v>0.3169714907680955</v>
      </c>
      <c r="AE31" s="64"/>
      <c r="AF31" s="64"/>
      <c r="AG31" s="64"/>
      <c r="AH31" s="65"/>
      <c r="AI31" s="64"/>
      <c r="AJ31" s="63"/>
      <c r="AK31" s="63"/>
      <c r="AL31" s="63"/>
    </row>
    <row r="38" spans="1:1" x14ac:dyDescent="0.25">
      <c r="A38" t="s">
        <v>567</v>
      </c>
    </row>
    <row r="61" spans="1:1" x14ac:dyDescent="0.25">
      <c r="A61" t="s">
        <v>568</v>
      </c>
    </row>
    <row r="82" spans="1:1" x14ac:dyDescent="0.25">
      <c r="A82" s="68" t="s">
        <v>569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8"/>
  <sheetViews>
    <sheetView topLeftCell="A7" zoomScale="80" zoomScaleNormal="80" workbookViewId="0">
      <selection activeCell="I40" sqref="I40"/>
    </sheetView>
  </sheetViews>
  <sheetFormatPr defaultRowHeight="15" x14ac:dyDescent="0.25"/>
  <cols>
    <col min="3" max="3" width="15.140625" customWidth="1"/>
    <col min="5" max="5" width="37.85546875" customWidth="1"/>
    <col min="6" max="6" width="14.28515625" customWidth="1"/>
    <col min="7" max="7" width="14.5703125" customWidth="1"/>
    <col min="8" max="8" width="15.28515625" customWidth="1"/>
    <col min="9" max="9" width="38.42578125" customWidth="1"/>
    <col min="13" max="13" width="24.7109375" customWidth="1"/>
    <col min="14" max="14" width="11.5703125" customWidth="1"/>
    <col min="15" max="15" width="20.140625" customWidth="1"/>
    <col min="16" max="16" width="34.42578125" customWidth="1"/>
    <col min="17" max="17" width="33.7109375" customWidth="1"/>
    <col min="18" max="18" width="36.7109375" customWidth="1"/>
    <col min="41" max="41" width="15.5703125" customWidth="1"/>
    <col min="50" max="50" width="16.42578125" customWidth="1"/>
    <col min="51" max="51" width="15.5703125" customWidth="1"/>
    <col min="52" max="52" width="11.85546875" customWidth="1"/>
  </cols>
  <sheetData>
    <row r="1" spans="1:55" x14ac:dyDescent="0.25">
      <c r="A1" s="44" t="s">
        <v>493</v>
      </c>
      <c r="B1" s="44" t="s">
        <v>495</v>
      </c>
      <c r="C1" s="45" t="s">
        <v>494</v>
      </c>
      <c r="D1" s="45" t="s">
        <v>492</v>
      </c>
      <c r="E1" s="46" t="s">
        <v>485</v>
      </c>
      <c r="F1" s="46" t="s">
        <v>486</v>
      </c>
      <c r="G1" s="47" t="s">
        <v>496</v>
      </c>
      <c r="H1" s="47" t="s">
        <v>497</v>
      </c>
      <c r="I1" s="46" t="s">
        <v>487</v>
      </c>
      <c r="J1" s="47" t="s">
        <v>498</v>
      </c>
      <c r="K1" s="47" t="s">
        <v>499</v>
      </c>
      <c r="L1" s="46" t="s">
        <v>488</v>
      </c>
      <c r="M1" s="46" t="s">
        <v>500</v>
      </c>
      <c r="N1" s="47" t="s">
        <v>501</v>
      </c>
      <c r="O1" s="46" t="s">
        <v>489</v>
      </c>
      <c r="P1" s="46" t="s">
        <v>490</v>
      </c>
      <c r="Q1" s="46" t="s">
        <v>491</v>
      </c>
      <c r="R1" s="47" t="s">
        <v>502</v>
      </c>
      <c r="S1" s="47" t="s">
        <v>503</v>
      </c>
      <c r="T1" s="47" t="s">
        <v>504</v>
      </c>
      <c r="U1" s="47" t="s">
        <v>505</v>
      </c>
      <c r="V1" s="47" t="s">
        <v>506</v>
      </c>
      <c r="W1" s="47" t="s">
        <v>507</v>
      </c>
      <c r="X1" s="47" t="s">
        <v>508</v>
      </c>
      <c r="Y1" s="47" t="s">
        <v>509</v>
      </c>
      <c r="Z1" s="47" t="s">
        <v>510</v>
      </c>
      <c r="AA1" s="47" t="s">
        <v>511</v>
      </c>
      <c r="AB1" s="47" t="s">
        <v>512</v>
      </c>
      <c r="AC1" s="47" t="s">
        <v>513</v>
      </c>
      <c r="AD1" s="47" t="s">
        <v>514</v>
      </c>
      <c r="AE1" s="47" t="s">
        <v>515</v>
      </c>
      <c r="AF1" s="47" t="s">
        <v>516</v>
      </c>
      <c r="AG1" s="47" t="s">
        <v>517</v>
      </c>
      <c r="AH1" s="47" t="s">
        <v>518</v>
      </c>
      <c r="AI1" s="47" t="s">
        <v>519</v>
      </c>
      <c r="AM1" s="1" t="s">
        <v>548</v>
      </c>
      <c r="AN1" s="1" t="s">
        <v>549</v>
      </c>
      <c r="AO1" s="1" t="s">
        <v>550</v>
      </c>
      <c r="AQ1" s="1" t="s">
        <v>551</v>
      </c>
      <c r="AR1" s="1" t="s">
        <v>552</v>
      </c>
      <c r="AS1" s="1" t="s">
        <v>553</v>
      </c>
      <c r="AU1" s="1" t="s">
        <v>548</v>
      </c>
      <c r="AV1" s="1" t="s">
        <v>549</v>
      </c>
      <c r="AW1" s="1" t="s">
        <v>554</v>
      </c>
      <c r="AX1" s="70" t="s">
        <v>557</v>
      </c>
      <c r="AY1" s="70" t="s">
        <v>556</v>
      </c>
      <c r="BA1" s="1" t="s">
        <v>551</v>
      </c>
      <c r="BB1" s="1" t="s">
        <v>552</v>
      </c>
      <c r="BC1" s="1" t="s">
        <v>554</v>
      </c>
    </row>
    <row r="2" spans="1:55" x14ac:dyDescent="0.25">
      <c r="A2" s="12">
        <v>205</v>
      </c>
      <c r="B2" s="13" t="s">
        <v>0</v>
      </c>
      <c r="C2" s="12">
        <v>204</v>
      </c>
      <c r="D2" s="12">
        <v>2955007</v>
      </c>
      <c r="E2" s="13" t="s">
        <v>113</v>
      </c>
      <c r="F2" s="13" t="s">
        <v>2</v>
      </c>
      <c r="G2" s="12">
        <v>-55.151648999999999</v>
      </c>
      <c r="H2" s="12">
        <v>-29.047982000000001</v>
      </c>
      <c r="I2" s="13" t="s">
        <v>3</v>
      </c>
      <c r="J2" s="12">
        <v>7</v>
      </c>
      <c r="K2" s="12">
        <v>75</v>
      </c>
      <c r="L2" s="13" t="s">
        <v>10</v>
      </c>
      <c r="M2" s="13" t="s">
        <v>114</v>
      </c>
      <c r="N2" s="12">
        <v>360</v>
      </c>
      <c r="O2" s="13" t="s">
        <v>6</v>
      </c>
      <c r="P2" s="13" t="s">
        <v>7</v>
      </c>
      <c r="Q2" s="13" t="s">
        <v>8</v>
      </c>
      <c r="R2" s="12">
        <v>30</v>
      </c>
      <c r="S2" s="12">
        <v>140.63999999999999</v>
      </c>
      <c r="T2" s="12">
        <v>164.79333299999999</v>
      </c>
      <c r="U2" s="12">
        <v>145.89333400000001</v>
      </c>
      <c r="V2" s="12">
        <v>203.276667</v>
      </c>
      <c r="W2" s="12">
        <v>168.21724</v>
      </c>
      <c r="X2" s="12">
        <v>139.50344999999999</v>
      </c>
      <c r="Y2" s="12">
        <v>153.748277</v>
      </c>
      <c r="Z2" s="12">
        <v>112.255172</v>
      </c>
      <c r="AA2" s="12">
        <v>160.93</v>
      </c>
      <c r="AB2" s="12">
        <v>193.123334</v>
      </c>
      <c r="AC2" s="12">
        <v>175.01666800000001</v>
      </c>
      <c r="AD2" s="12">
        <v>127.326667</v>
      </c>
      <c r="AE2" s="12">
        <v>1884.72414</v>
      </c>
      <c r="AF2" s="12">
        <v>451.32666699999999</v>
      </c>
      <c r="AG2" s="12">
        <v>510.99735600000002</v>
      </c>
      <c r="AH2" s="12">
        <v>426.933449</v>
      </c>
      <c r="AI2" s="12">
        <v>495.46666800000003</v>
      </c>
      <c r="AM2" s="61">
        <f t="shared" ref="AM2:AM7" si="0">ABS(H2)</f>
        <v>29.047982000000001</v>
      </c>
      <c r="AN2" s="61">
        <f t="shared" ref="AN2:AN7" si="1">ABS(G2)</f>
        <v>55.151648999999999</v>
      </c>
      <c r="AO2" s="61">
        <f t="shared" ref="AO2:AO7" si="2">N2</f>
        <v>360</v>
      </c>
      <c r="AQ2" s="62">
        <f t="shared" ref="AQ2:AQ7" si="3">LN(AM2)</f>
        <v>3.3689490144478382</v>
      </c>
      <c r="AR2" s="62">
        <f t="shared" ref="AR2:AS7" si="4">LN(AN2)</f>
        <v>4.0100866455244928</v>
      </c>
      <c r="AS2" s="62">
        <f t="shared" si="4"/>
        <v>5.8861040314501558</v>
      </c>
      <c r="AU2" s="61">
        <f>AM2</f>
        <v>29.047982000000001</v>
      </c>
      <c r="AV2" s="61">
        <f>AN2</f>
        <v>55.151648999999999</v>
      </c>
      <c r="AW2" s="61">
        <v>359</v>
      </c>
      <c r="AX2" s="71">
        <f t="shared" ref="AX2:AX7" si="5">ABS(AO2-AW2)</f>
        <v>1</v>
      </c>
      <c r="AY2" s="72">
        <f t="shared" ref="AY2:AY7" si="6">ABS((AX2/AO2))</f>
        <v>2.7777777777777779E-3</v>
      </c>
      <c r="BA2" s="62">
        <f t="shared" ref="BA2:BA7" si="7">LN(AU2)</f>
        <v>3.3689490144478382</v>
      </c>
      <c r="BB2" s="62">
        <f t="shared" ref="BB2:BC7" si="8">LN(AV2)</f>
        <v>4.0100866455244928</v>
      </c>
      <c r="BC2" s="62">
        <f t="shared" si="8"/>
        <v>5.8833223884882786</v>
      </c>
    </row>
    <row r="3" spans="1:55" x14ac:dyDescent="0.25">
      <c r="A3" s="12">
        <v>170</v>
      </c>
      <c r="B3" s="13" t="s">
        <v>0</v>
      </c>
      <c r="C3" s="12">
        <v>169</v>
      </c>
      <c r="D3" s="12">
        <v>2855005</v>
      </c>
      <c r="E3" s="13" t="s">
        <v>115</v>
      </c>
      <c r="F3" s="13" t="s">
        <v>2</v>
      </c>
      <c r="G3" s="12">
        <v>-55.680819</v>
      </c>
      <c r="H3" s="12">
        <v>-28.995480000000001</v>
      </c>
      <c r="I3" s="13" t="s">
        <v>3</v>
      </c>
      <c r="J3" s="12">
        <v>7</v>
      </c>
      <c r="K3" s="12">
        <v>75</v>
      </c>
      <c r="L3" s="13" t="s">
        <v>10</v>
      </c>
      <c r="M3" s="13" t="s">
        <v>116</v>
      </c>
      <c r="N3" s="12">
        <v>111</v>
      </c>
      <c r="O3" s="13" t="s">
        <v>6</v>
      </c>
      <c r="P3" s="13" t="s">
        <v>7</v>
      </c>
      <c r="Q3" s="13" t="s">
        <v>8</v>
      </c>
      <c r="R3" s="12">
        <v>30</v>
      </c>
      <c r="S3" s="12">
        <v>122.813334</v>
      </c>
      <c r="T3" s="12">
        <v>127.206667</v>
      </c>
      <c r="U3" s="12">
        <v>142.77000000000001</v>
      </c>
      <c r="V3" s="12">
        <v>196.14333199999999</v>
      </c>
      <c r="W3" s="12">
        <v>140.95666800000001</v>
      </c>
      <c r="X3" s="12">
        <v>127.340001</v>
      </c>
      <c r="Y3" s="12">
        <v>109.876665</v>
      </c>
      <c r="Z3" s="12">
        <v>89.643333999999996</v>
      </c>
      <c r="AA3" s="12">
        <v>141.25666699999999</v>
      </c>
      <c r="AB3" s="12">
        <v>171.37</v>
      </c>
      <c r="AC3" s="12">
        <v>164.67333400000001</v>
      </c>
      <c r="AD3" s="12">
        <v>122.31</v>
      </c>
      <c r="AE3" s="12">
        <v>1656.36</v>
      </c>
      <c r="AF3" s="12">
        <v>392.79</v>
      </c>
      <c r="AG3" s="12">
        <v>464.440001</v>
      </c>
      <c r="AH3" s="12">
        <v>340.77666599999998</v>
      </c>
      <c r="AI3" s="12">
        <v>458.35333400000002</v>
      </c>
      <c r="AM3" s="61">
        <f t="shared" si="0"/>
        <v>28.995480000000001</v>
      </c>
      <c r="AN3" s="61">
        <f t="shared" si="1"/>
        <v>55.680819</v>
      </c>
      <c r="AO3" s="61">
        <f t="shared" si="2"/>
        <v>111</v>
      </c>
      <c r="AQ3" s="62">
        <f t="shared" si="3"/>
        <v>3.3671399557697539</v>
      </c>
      <c r="AR3" s="62">
        <f t="shared" si="4"/>
        <v>4.019635724969711</v>
      </c>
      <c r="AS3" s="62">
        <f t="shared" si="4"/>
        <v>4.7095302013123339</v>
      </c>
      <c r="AU3" s="61">
        <f t="shared" ref="AU3:AV7" si="9">AM3</f>
        <v>28.995480000000001</v>
      </c>
      <c r="AV3" s="61">
        <f t="shared" si="9"/>
        <v>55.680819</v>
      </c>
      <c r="AW3" s="61">
        <v>110</v>
      </c>
      <c r="AX3" s="71">
        <f t="shared" si="5"/>
        <v>1</v>
      </c>
      <c r="AY3" s="72">
        <f t="shared" si="6"/>
        <v>9.0090090090090089E-3</v>
      </c>
      <c r="BA3" s="62">
        <f t="shared" si="7"/>
        <v>3.3671399557697539</v>
      </c>
      <c r="BB3" s="62">
        <f t="shared" si="8"/>
        <v>4.019635724969711</v>
      </c>
      <c r="BC3" s="62">
        <f t="shared" si="8"/>
        <v>4.7004803657924166</v>
      </c>
    </row>
    <row r="4" spans="1:55" x14ac:dyDescent="0.25">
      <c r="A4" s="12">
        <v>169</v>
      </c>
      <c r="B4" s="13" t="s">
        <v>0</v>
      </c>
      <c r="C4" s="12">
        <v>168</v>
      </c>
      <c r="D4" s="12">
        <v>2855004</v>
      </c>
      <c r="E4" s="13" t="s">
        <v>117</v>
      </c>
      <c r="F4" s="13" t="s">
        <v>2</v>
      </c>
      <c r="G4" s="12">
        <v>-55.581927999999998</v>
      </c>
      <c r="H4" s="12">
        <v>-28.679091</v>
      </c>
      <c r="I4" s="13" t="s">
        <v>3</v>
      </c>
      <c r="J4" s="12">
        <v>7</v>
      </c>
      <c r="K4" s="12">
        <v>75</v>
      </c>
      <c r="L4" s="13" t="s">
        <v>10</v>
      </c>
      <c r="M4" s="13" t="s">
        <v>116</v>
      </c>
      <c r="N4" s="12">
        <v>70</v>
      </c>
      <c r="O4" s="13" t="s">
        <v>6</v>
      </c>
      <c r="P4" s="13" t="s">
        <v>7</v>
      </c>
      <c r="Q4" s="13" t="s">
        <v>8</v>
      </c>
      <c r="R4" s="12">
        <v>28</v>
      </c>
      <c r="S4" s="12">
        <v>138.01785599999999</v>
      </c>
      <c r="T4" s="12">
        <v>145.61785599999999</v>
      </c>
      <c r="U4" s="12">
        <v>141.639285</v>
      </c>
      <c r="V4" s="12">
        <v>213.45</v>
      </c>
      <c r="W4" s="12">
        <v>144.44999899999999</v>
      </c>
      <c r="X4" s="12">
        <v>122.58571499999999</v>
      </c>
      <c r="Y4" s="12">
        <v>115.707143</v>
      </c>
      <c r="Z4" s="12">
        <v>93.807141999999999</v>
      </c>
      <c r="AA4" s="12">
        <v>144.06206900000001</v>
      </c>
      <c r="AB4" s="12">
        <v>194.910346</v>
      </c>
      <c r="AC4" s="12">
        <v>159.99310299999999</v>
      </c>
      <c r="AD4" s="12">
        <v>135.86551700000001</v>
      </c>
      <c r="AE4" s="12">
        <v>1750.106031</v>
      </c>
      <c r="AF4" s="12">
        <v>425.27499699999998</v>
      </c>
      <c r="AG4" s="12">
        <v>480.48571399999997</v>
      </c>
      <c r="AH4" s="12">
        <v>353.57635399999998</v>
      </c>
      <c r="AI4" s="12">
        <v>490.76896599999998</v>
      </c>
      <c r="AM4" s="61">
        <f t="shared" si="0"/>
        <v>28.679091</v>
      </c>
      <c r="AN4" s="61">
        <f t="shared" si="1"/>
        <v>55.581927999999998</v>
      </c>
      <c r="AO4" s="61">
        <f t="shared" si="2"/>
        <v>70</v>
      </c>
      <c r="AQ4" s="62">
        <f t="shared" si="3"/>
        <v>3.3561683206684672</v>
      </c>
      <c r="AR4" s="62">
        <f t="shared" si="4"/>
        <v>4.0178581124496731</v>
      </c>
      <c r="AS4" s="62">
        <f t="shared" si="4"/>
        <v>4.2484952420493594</v>
      </c>
      <c r="AU4" s="61">
        <f t="shared" si="9"/>
        <v>28.679091</v>
      </c>
      <c r="AV4" s="61">
        <f t="shared" si="9"/>
        <v>55.581927999999998</v>
      </c>
      <c r="AW4" s="61">
        <v>67</v>
      </c>
      <c r="AX4" s="71">
        <f t="shared" si="5"/>
        <v>3</v>
      </c>
      <c r="AY4" s="72">
        <f t="shared" si="6"/>
        <v>4.2857142857142858E-2</v>
      </c>
      <c r="BA4" s="62">
        <f t="shared" si="7"/>
        <v>3.3561683206684672</v>
      </c>
      <c r="BB4" s="62">
        <f t="shared" si="8"/>
        <v>4.0178581124496731</v>
      </c>
      <c r="BC4" s="62">
        <f t="shared" si="8"/>
        <v>4.2046926193909657</v>
      </c>
    </row>
    <row r="5" spans="1:55" x14ac:dyDescent="0.25">
      <c r="A5" s="12">
        <v>167</v>
      </c>
      <c r="B5" s="13" t="s">
        <v>0</v>
      </c>
      <c r="C5" s="12">
        <v>166</v>
      </c>
      <c r="D5" s="12">
        <v>2855001</v>
      </c>
      <c r="E5" s="13" t="s">
        <v>118</v>
      </c>
      <c r="F5" s="13" t="s">
        <v>2</v>
      </c>
      <c r="G5" s="12">
        <v>-55.64387</v>
      </c>
      <c r="H5" s="12">
        <v>-28.182977999999999</v>
      </c>
      <c r="I5" s="13" t="s">
        <v>3</v>
      </c>
      <c r="J5" s="12">
        <v>7</v>
      </c>
      <c r="K5" s="12">
        <v>75</v>
      </c>
      <c r="L5" s="13" t="s">
        <v>10</v>
      </c>
      <c r="M5" s="13" t="s">
        <v>116</v>
      </c>
      <c r="N5" s="12">
        <v>72</v>
      </c>
      <c r="O5" s="13" t="s">
        <v>6</v>
      </c>
      <c r="P5" s="13" t="s">
        <v>7</v>
      </c>
      <c r="Q5" s="13" t="s">
        <v>8</v>
      </c>
      <c r="R5" s="12">
        <v>30</v>
      </c>
      <c r="S5" s="12">
        <v>154.83999900000001</v>
      </c>
      <c r="T5" s="12">
        <v>159.70333299999999</v>
      </c>
      <c r="U5" s="12">
        <v>162.35999899999999</v>
      </c>
      <c r="V5" s="12">
        <v>207.306668</v>
      </c>
      <c r="W5" s="12">
        <v>140.999999</v>
      </c>
      <c r="X5" s="12">
        <v>131.79333399999999</v>
      </c>
      <c r="Y5" s="12">
        <v>128.746667</v>
      </c>
      <c r="Z5" s="12">
        <v>111.123332</v>
      </c>
      <c r="AA5" s="12">
        <v>149.9</v>
      </c>
      <c r="AB5" s="12">
        <v>210.85333199999999</v>
      </c>
      <c r="AC5" s="12">
        <v>189.306669</v>
      </c>
      <c r="AD5" s="12">
        <v>150.246667</v>
      </c>
      <c r="AE5" s="12">
        <v>1897.179999</v>
      </c>
      <c r="AF5" s="12">
        <v>476.90333199999998</v>
      </c>
      <c r="AG5" s="12">
        <v>480.10000200000002</v>
      </c>
      <c r="AH5" s="12">
        <v>389.76999899999998</v>
      </c>
      <c r="AI5" s="12">
        <v>550.40666699999997</v>
      </c>
      <c r="AM5" s="61">
        <f t="shared" si="0"/>
        <v>28.182977999999999</v>
      </c>
      <c r="AN5" s="61">
        <f t="shared" si="1"/>
        <v>55.64387</v>
      </c>
      <c r="AO5" s="61">
        <f t="shared" si="2"/>
        <v>72</v>
      </c>
      <c r="AQ5" s="62">
        <f t="shared" si="3"/>
        <v>3.338718178672694</v>
      </c>
      <c r="AR5" s="62">
        <f t="shared" si="4"/>
        <v>4.0189719189139534</v>
      </c>
      <c r="AS5" s="62">
        <f t="shared" si="4"/>
        <v>4.2766661190160553</v>
      </c>
      <c r="AU5" s="61">
        <f t="shared" si="9"/>
        <v>28.182977999999999</v>
      </c>
      <c r="AV5" s="61">
        <f t="shared" si="9"/>
        <v>55.64387</v>
      </c>
      <c r="AW5" s="61">
        <v>73</v>
      </c>
      <c r="AX5" s="71">
        <f t="shared" si="5"/>
        <v>1</v>
      </c>
      <c r="AY5" s="72">
        <f t="shared" si="6"/>
        <v>1.3888888888888888E-2</v>
      </c>
      <c r="BA5" s="62">
        <f t="shared" si="7"/>
        <v>3.338718178672694</v>
      </c>
      <c r="BB5" s="62">
        <f t="shared" si="8"/>
        <v>4.0189719189139534</v>
      </c>
      <c r="BC5" s="62">
        <f t="shared" si="8"/>
        <v>4.290459441148391</v>
      </c>
    </row>
    <row r="6" spans="1:55" x14ac:dyDescent="0.25">
      <c r="A6" s="12">
        <v>165</v>
      </c>
      <c r="B6" s="13" t="s">
        <v>0</v>
      </c>
      <c r="C6" s="12">
        <v>164</v>
      </c>
      <c r="D6" s="12">
        <v>2854006</v>
      </c>
      <c r="E6" s="13" t="s">
        <v>119</v>
      </c>
      <c r="F6" s="13" t="s">
        <v>2</v>
      </c>
      <c r="G6" s="12">
        <v>-54.602752000000002</v>
      </c>
      <c r="H6" s="12">
        <v>-28.211037999999999</v>
      </c>
      <c r="I6" s="13" t="s">
        <v>3</v>
      </c>
      <c r="J6" s="12">
        <v>7</v>
      </c>
      <c r="K6" s="12">
        <v>75</v>
      </c>
      <c r="L6" s="13" t="s">
        <v>10</v>
      </c>
      <c r="M6" s="13" t="s">
        <v>120</v>
      </c>
      <c r="N6" s="12">
        <v>183</v>
      </c>
      <c r="O6" s="13" t="s">
        <v>6</v>
      </c>
      <c r="P6" s="13" t="s">
        <v>7</v>
      </c>
      <c r="Q6" s="13" t="s">
        <v>8</v>
      </c>
      <c r="R6" s="12">
        <v>30</v>
      </c>
      <c r="S6" s="12">
        <v>145.51333299999999</v>
      </c>
      <c r="T6" s="12">
        <v>145.806668</v>
      </c>
      <c r="U6" s="12">
        <v>126.000001</v>
      </c>
      <c r="V6" s="12">
        <v>191.44333399999999</v>
      </c>
      <c r="W6" s="12">
        <v>151.60666699999999</v>
      </c>
      <c r="X6" s="12">
        <v>149.35333199999999</v>
      </c>
      <c r="Y6" s="12">
        <v>138.43</v>
      </c>
      <c r="Z6" s="12">
        <v>131.439999</v>
      </c>
      <c r="AA6" s="12">
        <v>154.9</v>
      </c>
      <c r="AB6" s="12">
        <v>216.41333399999999</v>
      </c>
      <c r="AC6" s="12">
        <v>172.906666</v>
      </c>
      <c r="AD6" s="12">
        <v>139.063333</v>
      </c>
      <c r="AE6" s="12">
        <v>1862.8766659999999</v>
      </c>
      <c r="AF6" s="12">
        <v>417.32000199999999</v>
      </c>
      <c r="AG6" s="12">
        <v>492.40333299999998</v>
      </c>
      <c r="AH6" s="12">
        <v>424.76999899999998</v>
      </c>
      <c r="AI6" s="12">
        <v>528.38333299999999</v>
      </c>
      <c r="AM6" s="61">
        <f t="shared" si="0"/>
        <v>28.211037999999999</v>
      </c>
      <c r="AN6" s="61">
        <f t="shared" si="1"/>
        <v>54.602752000000002</v>
      </c>
      <c r="AO6" s="61">
        <f t="shared" si="2"/>
        <v>183</v>
      </c>
      <c r="AQ6" s="62">
        <f t="shared" si="3"/>
        <v>3.3397133197995705</v>
      </c>
      <c r="AR6" s="62">
        <f t="shared" si="4"/>
        <v>4.0000842844110771</v>
      </c>
      <c r="AS6" s="62">
        <f t="shared" si="4"/>
        <v>5.2094861528414214</v>
      </c>
      <c r="AU6" s="61">
        <f t="shared" si="9"/>
        <v>28.211037999999999</v>
      </c>
      <c r="AV6" s="61">
        <f t="shared" si="9"/>
        <v>54.602752000000002</v>
      </c>
      <c r="AW6" s="61">
        <v>177</v>
      </c>
      <c r="AX6" s="71">
        <f t="shared" si="5"/>
        <v>6</v>
      </c>
      <c r="AY6" s="72">
        <f t="shared" si="6"/>
        <v>3.2786885245901641E-2</v>
      </c>
      <c r="BA6" s="62">
        <f t="shared" si="7"/>
        <v>3.3397133197995705</v>
      </c>
      <c r="BB6" s="62">
        <f t="shared" si="8"/>
        <v>4.0000842844110771</v>
      </c>
      <c r="BC6" s="62">
        <f t="shared" si="8"/>
        <v>5.1761497325738288</v>
      </c>
    </row>
    <row r="7" spans="1:55" x14ac:dyDescent="0.25">
      <c r="A7" s="12">
        <v>164</v>
      </c>
      <c r="B7" s="13" t="s">
        <v>0</v>
      </c>
      <c r="C7" s="12">
        <v>163</v>
      </c>
      <c r="D7" s="12">
        <v>2854005</v>
      </c>
      <c r="E7" s="13" t="s">
        <v>121</v>
      </c>
      <c r="F7" s="13" t="s">
        <v>2</v>
      </c>
      <c r="G7" s="12">
        <v>-54.648310000000002</v>
      </c>
      <c r="H7" s="12">
        <v>-28.734095</v>
      </c>
      <c r="I7" s="13" t="s">
        <v>3</v>
      </c>
      <c r="J7" s="12">
        <v>7</v>
      </c>
      <c r="K7" s="12">
        <v>75</v>
      </c>
      <c r="L7" s="13" t="s">
        <v>10</v>
      </c>
      <c r="M7" s="13" t="s">
        <v>122</v>
      </c>
      <c r="N7" s="12">
        <v>184</v>
      </c>
      <c r="O7" s="13" t="s">
        <v>6</v>
      </c>
      <c r="P7" s="13" t="s">
        <v>7</v>
      </c>
      <c r="Q7" s="13" t="s">
        <v>8</v>
      </c>
      <c r="R7" s="12">
        <v>30</v>
      </c>
      <c r="S7" s="12">
        <v>135.74</v>
      </c>
      <c r="T7" s="12">
        <v>138.11333300000001</v>
      </c>
      <c r="U7" s="12">
        <v>141.39333199999999</v>
      </c>
      <c r="V7" s="12">
        <v>182.753334</v>
      </c>
      <c r="W7" s="12">
        <v>136.92999900000001</v>
      </c>
      <c r="X7" s="12">
        <v>139.45333199999999</v>
      </c>
      <c r="Y7" s="12">
        <v>147.08333200000001</v>
      </c>
      <c r="Z7" s="12">
        <v>110.44333399999999</v>
      </c>
      <c r="AA7" s="12">
        <v>146.969998</v>
      </c>
      <c r="AB7" s="12">
        <v>194.63333399999999</v>
      </c>
      <c r="AC7" s="12">
        <v>158.903333</v>
      </c>
      <c r="AD7" s="12">
        <v>131.78</v>
      </c>
      <c r="AE7" s="12">
        <v>1764.1966620000001</v>
      </c>
      <c r="AF7" s="12">
        <v>415.246666</v>
      </c>
      <c r="AG7" s="12">
        <v>459.13666499999999</v>
      </c>
      <c r="AH7" s="12">
        <v>404.49666500000001</v>
      </c>
      <c r="AI7" s="12">
        <v>485.316667</v>
      </c>
      <c r="AM7" s="61">
        <f t="shared" si="0"/>
        <v>28.734095</v>
      </c>
      <c r="AN7" s="61">
        <f t="shared" si="1"/>
        <v>54.648310000000002</v>
      </c>
      <c r="AO7" s="61">
        <f t="shared" si="2"/>
        <v>184</v>
      </c>
      <c r="AQ7" s="62">
        <f t="shared" si="3"/>
        <v>3.3580843967708534</v>
      </c>
      <c r="AR7" s="62">
        <f t="shared" si="4"/>
        <v>4.0009182900821747</v>
      </c>
      <c r="AS7" s="62">
        <f t="shared" si="4"/>
        <v>5.2149357576089859</v>
      </c>
      <c r="AU7" s="61">
        <f t="shared" si="9"/>
        <v>28.734095</v>
      </c>
      <c r="AV7" s="61">
        <f t="shared" si="9"/>
        <v>54.648310000000002</v>
      </c>
      <c r="AW7" s="61">
        <v>184</v>
      </c>
      <c r="AX7" s="71">
        <f t="shared" si="5"/>
        <v>0</v>
      </c>
      <c r="AY7" s="72">
        <f t="shared" si="6"/>
        <v>0</v>
      </c>
      <c r="BA7" s="62">
        <f t="shared" si="7"/>
        <v>3.3580843967708534</v>
      </c>
      <c r="BB7" s="62">
        <f t="shared" si="8"/>
        <v>4.0009182900821747</v>
      </c>
      <c r="BC7" s="62">
        <f t="shared" si="8"/>
        <v>5.2149357576089859</v>
      </c>
    </row>
    <row r="8" spans="1:55" x14ac:dyDescent="0.25">
      <c r="A8" s="12">
        <v>162</v>
      </c>
      <c r="B8" s="13" t="s">
        <v>0</v>
      </c>
      <c r="C8" s="12">
        <v>161</v>
      </c>
      <c r="D8" s="12">
        <v>2854001</v>
      </c>
      <c r="E8" s="13" t="s">
        <v>123</v>
      </c>
      <c r="F8" s="13" t="s">
        <v>2</v>
      </c>
      <c r="G8" s="12">
        <v>-53.993023999999998</v>
      </c>
      <c r="H8" s="12">
        <v>-28.107429</v>
      </c>
      <c r="I8" s="13" t="s">
        <v>3</v>
      </c>
      <c r="J8" s="12">
        <v>7</v>
      </c>
      <c r="K8" s="12">
        <v>75</v>
      </c>
      <c r="L8" s="13" t="s">
        <v>10</v>
      </c>
      <c r="M8" s="13" t="s">
        <v>124</v>
      </c>
      <c r="N8" s="12">
        <v>461</v>
      </c>
      <c r="O8" s="13" t="s">
        <v>6</v>
      </c>
      <c r="P8" s="13" t="s">
        <v>7</v>
      </c>
      <c r="Q8" s="13" t="s">
        <v>8</v>
      </c>
      <c r="R8" s="12">
        <v>29</v>
      </c>
      <c r="S8" s="12">
        <v>162.303449</v>
      </c>
      <c r="T8" s="12">
        <v>156.83103500000001</v>
      </c>
      <c r="U8" s="12">
        <v>124.48</v>
      </c>
      <c r="V8" s="12">
        <v>178.33103299999999</v>
      </c>
      <c r="W8" s="12">
        <v>169.23214200000001</v>
      </c>
      <c r="X8" s="12">
        <v>156.56428700000001</v>
      </c>
      <c r="Y8" s="12">
        <v>147.075861</v>
      </c>
      <c r="Z8" s="12">
        <v>134.30000000000001</v>
      </c>
      <c r="AA8" s="12">
        <v>168.89310399999999</v>
      </c>
      <c r="AB8" s="84">
        <v>227.90345099999999</v>
      </c>
      <c r="AC8" s="12">
        <v>169.23666600000001</v>
      </c>
      <c r="AD8" s="12">
        <v>145.713334</v>
      </c>
      <c r="AE8" s="12">
        <v>1940.864362</v>
      </c>
      <c r="AF8" s="12">
        <v>443.61448300000001</v>
      </c>
      <c r="AG8" s="12">
        <v>504.12746199999998</v>
      </c>
      <c r="AH8" s="12">
        <v>450.26896499999998</v>
      </c>
      <c r="AI8" s="12">
        <v>542.85345199999995</v>
      </c>
      <c r="AM8" s="61">
        <f t="shared" ref="AM8:AM16" si="10">ABS(H8)</f>
        <v>28.107429</v>
      </c>
      <c r="AN8" s="61">
        <f t="shared" ref="AN8:AN16" si="11">ABS(G8)</f>
        <v>53.993023999999998</v>
      </c>
      <c r="AO8" s="61">
        <f t="shared" ref="AO8:AO16" si="12">N8</f>
        <v>461</v>
      </c>
      <c r="AQ8" s="62">
        <f t="shared" ref="AQ8:AQ16" si="13">LN(AM8)</f>
        <v>3.3360339186223995</v>
      </c>
      <c r="AR8" s="62">
        <f t="shared" ref="AR8:AR16" si="14">LN(AN8)</f>
        <v>3.9888548530339643</v>
      </c>
      <c r="AS8" s="62">
        <f t="shared" ref="AS8:AS16" si="15">LN(AO8)</f>
        <v>6.1333980429966486</v>
      </c>
      <c r="AU8" s="61">
        <f t="shared" ref="AU8:AU16" si="16">AM8</f>
        <v>28.107429</v>
      </c>
      <c r="AV8" s="61">
        <f t="shared" ref="AV8:AV16" si="17">AN8</f>
        <v>53.993023999999998</v>
      </c>
      <c r="AW8" s="61">
        <v>466</v>
      </c>
      <c r="AX8" s="71">
        <f t="shared" ref="AX8:AX16" si="18">ABS(AO8-AW8)</f>
        <v>5</v>
      </c>
      <c r="AY8" s="72">
        <f t="shared" ref="AY8:AY16" si="19">ABS((AX8/AO8))</f>
        <v>1.0845986984815618E-2</v>
      </c>
      <c r="BA8" s="62">
        <f t="shared" ref="BA8:BA16" si="20">LN(AU8)</f>
        <v>3.3360339186223995</v>
      </c>
      <c r="BB8" s="62">
        <f t="shared" ref="BB8:BB16" si="21">LN(AV8)</f>
        <v>3.9888548530339643</v>
      </c>
      <c r="BC8" s="62">
        <f t="shared" ref="BC8:BC16" si="22">LN(AW8)</f>
        <v>6.1441856341256456</v>
      </c>
    </row>
    <row r="9" spans="1:55" x14ac:dyDescent="0.25">
      <c r="A9" s="12">
        <v>161</v>
      </c>
      <c r="B9" s="13" t="s">
        <v>0</v>
      </c>
      <c r="C9" s="12">
        <v>160</v>
      </c>
      <c r="D9" s="12">
        <v>2853028</v>
      </c>
      <c r="E9" s="13" t="s">
        <v>125</v>
      </c>
      <c r="F9" s="13" t="s">
        <v>2</v>
      </c>
      <c r="G9" s="12">
        <v>-53.605246000000001</v>
      </c>
      <c r="H9" s="12">
        <v>-28.659098</v>
      </c>
      <c r="I9" s="13" t="s">
        <v>3</v>
      </c>
      <c r="J9" s="12">
        <v>7</v>
      </c>
      <c r="K9" s="12">
        <v>75</v>
      </c>
      <c r="L9" s="13" t="s">
        <v>10</v>
      </c>
      <c r="M9" s="13" t="s">
        <v>126</v>
      </c>
      <c r="N9" s="12">
        <v>458</v>
      </c>
      <c r="O9" s="13" t="s">
        <v>6</v>
      </c>
      <c r="P9" s="13" t="s">
        <v>7</v>
      </c>
      <c r="Q9" s="13" t="s">
        <v>8</v>
      </c>
      <c r="R9" s="12">
        <v>29</v>
      </c>
      <c r="S9" s="12">
        <v>151.96785700000001</v>
      </c>
      <c r="T9" s="12">
        <v>139.364285</v>
      </c>
      <c r="U9" s="12">
        <v>127.55357100000001</v>
      </c>
      <c r="V9" s="12">
        <v>183.010715</v>
      </c>
      <c r="W9" s="12">
        <v>154.83448200000001</v>
      </c>
      <c r="X9" s="12">
        <v>151.27586299999999</v>
      </c>
      <c r="Y9" s="12">
        <v>164.74482800000001</v>
      </c>
      <c r="Z9" s="12">
        <v>130.74137999999999</v>
      </c>
      <c r="AA9" s="12">
        <v>171.78620799999999</v>
      </c>
      <c r="AB9" s="12">
        <v>222.40357399999999</v>
      </c>
      <c r="AC9" s="12">
        <v>164.120689</v>
      </c>
      <c r="AD9" s="12">
        <v>141.575863</v>
      </c>
      <c r="AE9" s="12">
        <v>1903.379314</v>
      </c>
      <c r="AF9" s="12">
        <v>418.88571200000001</v>
      </c>
      <c r="AG9" s="12">
        <v>489.121059</v>
      </c>
      <c r="AH9" s="12">
        <v>467.27241700000002</v>
      </c>
      <c r="AI9" s="12">
        <v>528.10012500000005</v>
      </c>
      <c r="AM9" s="61">
        <f t="shared" si="10"/>
        <v>28.659098</v>
      </c>
      <c r="AN9" s="61">
        <f t="shared" si="11"/>
        <v>53.605246000000001</v>
      </c>
      <c r="AO9" s="61">
        <f t="shared" si="12"/>
        <v>458</v>
      </c>
      <c r="AQ9" s="62">
        <f t="shared" si="13"/>
        <v>3.355470949469308</v>
      </c>
      <c r="AR9" s="62">
        <f t="shared" si="14"/>
        <v>3.9816469364218219</v>
      </c>
      <c r="AS9" s="62">
        <f t="shared" si="15"/>
        <v>6.1268691841141854</v>
      </c>
      <c r="AU9" s="61">
        <f t="shared" si="16"/>
        <v>28.659098</v>
      </c>
      <c r="AV9" s="61">
        <f t="shared" si="17"/>
        <v>53.605246000000001</v>
      </c>
      <c r="AW9" s="61">
        <v>463</v>
      </c>
      <c r="AX9" s="71">
        <f t="shared" si="18"/>
        <v>5</v>
      </c>
      <c r="AY9" s="72">
        <f t="shared" si="19"/>
        <v>1.0917030567685589E-2</v>
      </c>
      <c r="BA9" s="62">
        <f t="shared" si="20"/>
        <v>3.355470949469308</v>
      </c>
      <c r="BB9" s="62">
        <f t="shared" si="21"/>
        <v>3.9816469364218219</v>
      </c>
      <c r="BC9" s="62">
        <f t="shared" si="22"/>
        <v>6.1377270540862341</v>
      </c>
    </row>
    <row r="10" spans="1:55" x14ac:dyDescent="0.25">
      <c r="A10" s="12">
        <v>207</v>
      </c>
      <c r="B10" s="13" t="s">
        <v>0</v>
      </c>
      <c r="C10" s="12">
        <v>206</v>
      </c>
      <c r="D10" s="12">
        <v>2956005</v>
      </c>
      <c r="E10" s="13" t="s">
        <v>127</v>
      </c>
      <c r="F10" s="13" t="s">
        <v>2</v>
      </c>
      <c r="G10" s="12">
        <v>-56.558326000000001</v>
      </c>
      <c r="H10" s="12">
        <v>-29.118531999999998</v>
      </c>
      <c r="I10" s="13" t="s">
        <v>3</v>
      </c>
      <c r="J10" s="12">
        <v>7</v>
      </c>
      <c r="K10" s="12">
        <v>75</v>
      </c>
      <c r="L10" s="13" t="s">
        <v>10</v>
      </c>
      <c r="M10" s="13" t="s">
        <v>128</v>
      </c>
      <c r="N10" s="12">
        <v>59</v>
      </c>
      <c r="O10" s="13" t="s">
        <v>6</v>
      </c>
      <c r="P10" s="13" t="s">
        <v>7</v>
      </c>
      <c r="Q10" s="13" t="s">
        <v>8</v>
      </c>
      <c r="R10" s="12">
        <v>29</v>
      </c>
      <c r="S10" s="12">
        <v>128.85666699999999</v>
      </c>
      <c r="T10" s="12">
        <v>142.75862100000001</v>
      </c>
      <c r="U10" s="12">
        <v>148.78620699999999</v>
      </c>
      <c r="V10" s="12">
        <v>188.25517300000001</v>
      </c>
      <c r="W10" s="12">
        <v>130.74</v>
      </c>
      <c r="X10" s="12">
        <v>114.01379300000001</v>
      </c>
      <c r="Y10" s="12">
        <v>90.834483000000006</v>
      </c>
      <c r="Z10" s="85">
        <v>66.286207000000005</v>
      </c>
      <c r="AA10" s="12">
        <v>118.724138</v>
      </c>
      <c r="AB10" s="12">
        <v>172.03793099999999</v>
      </c>
      <c r="AC10" s="12">
        <v>159.827585</v>
      </c>
      <c r="AD10" s="12">
        <v>121.500001</v>
      </c>
      <c r="AE10" s="12">
        <v>1582.6208059999999</v>
      </c>
      <c r="AF10" s="12">
        <v>420.40149400000001</v>
      </c>
      <c r="AG10" s="12">
        <v>433.00896699999998</v>
      </c>
      <c r="AH10" s="12">
        <v>275.84482800000001</v>
      </c>
      <c r="AI10" s="12">
        <v>453.36551700000001</v>
      </c>
      <c r="AM10" s="61">
        <f t="shared" si="10"/>
        <v>29.118531999999998</v>
      </c>
      <c r="AN10" s="61">
        <f t="shared" si="11"/>
        <v>56.558326000000001</v>
      </c>
      <c r="AO10" s="61">
        <f t="shared" si="12"/>
        <v>59</v>
      </c>
      <c r="AQ10" s="62">
        <f t="shared" si="13"/>
        <v>3.3713748099698408</v>
      </c>
      <c r="AR10" s="62">
        <f t="shared" si="14"/>
        <v>4.0352724242620601</v>
      </c>
      <c r="AS10" s="62">
        <f t="shared" si="15"/>
        <v>4.0775374439057197</v>
      </c>
      <c r="AU10" s="61">
        <f t="shared" si="16"/>
        <v>29.118531999999998</v>
      </c>
      <c r="AV10" s="61">
        <f t="shared" si="17"/>
        <v>56.558326000000001</v>
      </c>
      <c r="AW10" s="61">
        <v>59</v>
      </c>
      <c r="AX10" s="71">
        <f t="shared" si="18"/>
        <v>0</v>
      </c>
      <c r="AY10" s="72">
        <f t="shared" si="19"/>
        <v>0</v>
      </c>
      <c r="BA10" s="62">
        <f t="shared" si="20"/>
        <v>3.3713748099698408</v>
      </c>
      <c r="BB10" s="62">
        <f t="shared" si="21"/>
        <v>4.0352724242620601</v>
      </c>
      <c r="BC10" s="62">
        <f t="shared" si="22"/>
        <v>4.0775374439057197</v>
      </c>
    </row>
    <row r="11" spans="1:55" x14ac:dyDescent="0.25">
      <c r="A11" s="12">
        <v>155</v>
      </c>
      <c r="B11" s="13" t="s">
        <v>0</v>
      </c>
      <c r="C11" s="12">
        <v>154</v>
      </c>
      <c r="D11" s="12">
        <v>2853010</v>
      </c>
      <c r="E11" s="13" t="s">
        <v>129</v>
      </c>
      <c r="F11" s="13" t="s">
        <v>2</v>
      </c>
      <c r="G11" s="12">
        <v>-53.780524</v>
      </c>
      <c r="H11" s="12">
        <v>-28.289652</v>
      </c>
      <c r="I11" s="13" t="s">
        <v>3</v>
      </c>
      <c r="J11" s="12">
        <v>7</v>
      </c>
      <c r="K11" s="12">
        <v>75</v>
      </c>
      <c r="L11" s="13" t="s">
        <v>10</v>
      </c>
      <c r="M11" s="13" t="s">
        <v>130</v>
      </c>
      <c r="N11" s="12">
        <v>311</v>
      </c>
      <c r="O11" s="13" t="s">
        <v>6</v>
      </c>
      <c r="P11" s="13" t="s">
        <v>7</v>
      </c>
      <c r="Q11" s="13" t="s">
        <v>8</v>
      </c>
      <c r="R11" s="12">
        <v>27</v>
      </c>
      <c r="S11" s="12">
        <v>169.78148100000001</v>
      </c>
      <c r="T11" s="12">
        <v>139.16296500000001</v>
      </c>
      <c r="U11" s="12">
        <v>118.264286</v>
      </c>
      <c r="V11" s="12">
        <v>145.66296199999999</v>
      </c>
      <c r="W11" s="12">
        <v>153.77857299999999</v>
      </c>
      <c r="X11" s="12">
        <v>139.099999</v>
      </c>
      <c r="Y11" s="12">
        <v>158.025002</v>
      </c>
      <c r="Z11" s="12">
        <v>127.34230700000001</v>
      </c>
      <c r="AA11" s="12">
        <v>164.13461599999999</v>
      </c>
      <c r="AB11" s="12">
        <v>205.08888899999999</v>
      </c>
      <c r="AC11" s="12">
        <v>158.56923</v>
      </c>
      <c r="AD11" s="12">
        <v>150.88214099999999</v>
      </c>
      <c r="AE11" s="12">
        <v>1829.792451</v>
      </c>
      <c r="AF11" s="12">
        <v>427.208732</v>
      </c>
      <c r="AG11" s="12">
        <v>438.54153400000001</v>
      </c>
      <c r="AH11" s="12">
        <v>449.50192399999997</v>
      </c>
      <c r="AI11" s="12">
        <v>514.54025999999999</v>
      </c>
      <c r="AM11" s="61">
        <f t="shared" si="10"/>
        <v>28.289652</v>
      </c>
      <c r="AN11" s="61">
        <f t="shared" si="11"/>
        <v>53.780524</v>
      </c>
      <c r="AO11" s="61">
        <f t="shared" si="12"/>
        <v>311</v>
      </c>
      <c r="AQ11" s="62">
        <f t="shared" si="13"/>
        <v>3.342496084071326</v>
      </c>
      <c r="AR11" s="62">
        <f t="shared" si="14"/>
        <v>3.9849113941922849</v>
      </c>
      <c r="AS11" s="62">
        <f t="shared" si="15"/>
        <v>5.7397929121792339</v>
      </c>
      <c r="AU11" s="61">
        <f t="shared" si="16"/>
        <v>28.289652</v>
      </c>
      <c r="AV11" s="61">
        <f t="shared" si="17"/>
        <v>53.780524</v>
      </c>
      <c r="AW11" s="61">
        <v>305</v>
      </c>
      <c r="AX11" s="71">
        <f t="shared" si="18"/>
        <v>6</v>
      </c>
      <c r="AY11" s="72">
        <f t="shared" si="19"/>
        <v>1.9292604501607719E-2</v>
      </c>
      <c r="BA11" s="62">
        <f t="shared" si="20"/>
        <v>3.342496084071326</v>
      </c>
      <c r="BB11" s="62">
        <f t="shared" si="21"/>
        <v>3.9849113941922849</v>
      </c>
      <c r="BC11" s="62">
        <f t="shared" si="22"/>
        <v>5.7203117766074119</v>
      </c>
    </row>
    <row r="12" spans="1:55" x14ac:dyDescent="0.25">
      <c r="A12" s="12">
        <v>168</v>
      </c>
      <c r="B12" s="13" t="s">
        <v>0</v>
      </c>
      <c r="C12" s="12">
        <v>167</v>
      </c>
      <c r="D12" s="12">
        <v>2855002</v>
      </c>
      <c r="E12" s="13" t="s">
        <v>131</v>
      </c>
      <c r="F12" s="13" t="s">
        <v>2</v>
      </c>
      <c r="G12" s="12">
        <v>-55.320256999999998</v>
      </c>
      <c r="H12" s="12">
        <v>-28.212423999999999</v>
      </c>
      <c r="I12" s="13" t="s">
        <v>3</v>
      </c>
      <c r="J12" s="12">
        <v>7</v>
      </c>
      <c r="K12" s="12">
        <v>75</v>
      </c>
      <c r="L12" s="13" t="s">
        <v>10</v>
      </c>
      <c r="M12" s="13" t="s">
        <v>116</v>
      </c>
      <c r="N12" s="12">
        <v>90</v>
      </c>
      <c r="O12" s="13" t="s">
        <v>6</v>
      </c>
      <c r="P12" s="13" t="s">
        <v>7</v>
      </c>
      <c r="Q12" s="13" t="s">
        <v>8</v>
      </c>
      <c r="R12" s="12">
        <v>30</v>
      </c>
      <c r="S12" s="12">
        <v>151.80000000000001</v>
      </c>
      <c r="T12" s="12">
        <v>157.813333</v>
      </c>
      <c r="U12" s="12">
        <v>148.003333</v>
      </c>
      <c r="V12" s="12">
        <v>216.91666599999999</v>
      </c>
      <c r="W12" s="12">
        <v>144.10000099999999</v>
      </c>
      <c r="X12" s="12">
        <v>135.406668</v>
      </c>
      <c r="Y12" s="12">
        <v>134.08666600000001</v>
      </c>
      <c r="Z12" s="12">
        <v>121.22666599999999</v>
      </c>
      <c r="AA12" s="12">
        <v>143.73666800000001</v>
      </c>
      <c r="AB12" s="12">
        <v>221.03666799999999</v>
      </c>
      <c r="AC12" s="12">
        <v>173.22</v>
      </c>
      <c r="AD12" s="12">
        <v>153.10333399999999</v>
      </c>
      <c r="AE12" s="12">
        <v>1900.4500029999999</v>
      </c>
      <c r="AF12" s="12">
        <v>457.61666600000001</v>
      </c>
      <c r="AG12" s="12">
        <v>496.42333500000001</v>
      </c>
      <c r="AH12" s="12">
        <v>399.05</v>
      </c>
      <c r="AI12" s="12">
        <v>547.36000200000001</v>
      </c>
      <c r="AM12" s="61">
        <f t="shared" si="10"/>
        <v>28.212423999999999</v>
      </c>
      <c r="AN12" s="61">
        <f t="shared" si="11"/>
        <v>55.320256999999998</v>
      </c>
      <c r="AO12" s="61">
        <f t="shared" si="12"/>
        <v>90</v>
      </c>
      <c r="AQ12" s="62">
        <f t="shared" si="13"/>
        <v>3.3397624482986434</v>
      </c>
      <c r="AR12" s="62">
        <f t="shared" si="14"/>
        <v>4.0131391524835243</v>
      </c>
      <c r="AS12" s="62">
        <f t="shared" si="15"/>
        <v>4.499809670330265</v>
      </c>
      <c r="AU12" s="61">
        <f t="shared" si="16"/>
        <v>28.212423999999999</v>
      </c>
      <c r="AV12" s="61">
        <f t="shared" si="17"/>
        <v>55.320256999999998</v>
      </c>
      <c r="AW12" s="61">
        <v>91</v>
      </c>
      <c r="AX12" s="71">
        <f t="shared" si="18"/>
        <v>1</v>
      </c>
      <c r="AY12" s="72">
        <f t="shared" si="19"/>
        <v>1.1111111111111112E-2</v>
      </c>
      <c r="BA12" s="62">
        <f t="shared" si="20"/>
        <v>3.3397624482986434</v>
      </c>
      <c r="BB12" s="62">
        <f t="shared" si="21"/>
        <v>4.0131391524835243</v>
      </c>
      <c r="BC12" s="62">
        <f t="shared" si="22"/>
        <v>4.5108595065168497</v>
      </c>
    </row>
    <row r="13" spans="1:55" x14ac:dyDescent="0.25">
      <c r="A13" s="12">
        <v>153</v>
      </c>
      <c r="B13" s="13" t="s">
        <v>0</v>
      </c>
      <c r="C13" s="12">
        <v>152</v>
      </c>
      <c r="D13" s="12">
        <v>2853003</v>
      </c>
      <c r="E13" s="13" t="s">
        <v>132</v>
      </c>
      <c r="F13" s="13" t="s">
        <v>2</v>
      </c>
      <c r="G13" s="12">
        <v>-53.971359</v>
      </c>
      <c r="H13" s="12">
        <v>-28.455484999999999</v>
      </c>
      <c r="I13" s="13" t="s">
        <v>3</v>
      </c>
      <c r="J13" s="12">
        <v>7</v>
      </c>
      <c r="K13" s="12">
        <v>75</v>
      </c>
      <c r="L13" s="13" t="s">
        <v>10</v>
      </c>
      <c r="M13" s="13" t="s">
        <v>130</v>
      </c>
      <c r="N13" s="12">
        <v>270</v>
      </c>
      <c r="O13" s="13" t="s">
        <v>6</v>
      </c>
      <c r="P13" s="13" t="s">
        <v>7</v>
      </c>
      <c r="Q13" s="13" t="s">
        <v>8</v>
      </c>
      <c r="R13" s="12">
        <v>30</v>
      </c>
      <c r="S13" s="12">
        <v>154.58666600000001</v>
      </c>
      <c r="T13" s="12">
        <v>138.61333300000001</v>
      </c>
      <c r="U13" s="12">
        <v>121.076667</v>
      </c>
      <c r="V13" s="12">
        <v>164.49000100000001</v>
      </c>
      <c r="W13" s="12">
        <v>153.80333300000001</v>
      </c>
      <c r="X13" s="12">
        <v>139.58999900000001</v>
      </c>
      <c r="Y13" s="12">
        <v>149.120001</v>
      </c>
      <c r="Z13" s="12">
        <v>122.96666500000001</v>
      </c>
      <c r="AA13" s="12">
        <v>158.213334</v>
      </c>
      <c r="AB13" s="12">
        <v>208.67666800000001</v>
      </c>
      <c r="AC13" s="12">
        <v>157.47666599999999</v>
      </c>
      <c r="AD13" s="12">
        <v>144.903333</v>
      </c>
      <c r="AE13" s="12">
        <v>1813.5166670000001</v>
      </c>
      <c r="AF13" s="12">
        <v>414.27666699999997</v>
      </c>
      <c r="AG13" s="12">
        <v>457.88333299999999</v>
      </c>
      <c r="AH13" s="12">
        <v>430.3</v>
      </c>
      <c r="AI13" s="12">
        <v>511.056668</v>
      </c>
      <c r="AM13" s="61">
        <f t="shared" si="10"/>
        <v>28.455484999999999</v>
      </c>
      <c r="AN13" s="61">
        <f t="shared" si="11"/>
        <v>53.971359</v>
      </c>
      <c r="AO13" s="61">
        <f t="shared" si="12"/>
        <v>270</v>
      </c>
      <c r="AQ13" s="62">
        <f t="shared" si="13"/>
        <v>3.3483409363659908</v>
      </c>
      <c r="AR13" s="62">
        <f t="shared" si="14"/>
        <v>3.9884535169694439</v>
      </c>
      <c r="AS13" s="62">
        <f t="shared" si="15"/>
        <v>5.598421958998375</v>
      </c>
      <c r="AU13" s="61">
        <f t="shared" si="16"/>
        <v>28.455484999999999</v>
      </c>
      <c r="AV13" s="61">
        <f t="shared" si="17"/>
        <v>53.971359</v>
      </c>
      <c r="AW13" s="61">
        <v>270</v>
      </c>
      <c r="AX13" s="71">
        <f t="shared" si="18"/>
        <v>0</v>
      </c>
      <c r="AY13" s="72">
        <f t="shared" si="19"/>
        <v>0</v>
      </c>
      <c r="BA13" s="62">
        <f t="shared" si="20"/>
        <v>3.3483409363659908</v>
      </c>
      <c r="BB13" s="62">
        <f t="shared" si="21"/>
        <v>3.9884535169694439</v>
      </c>
      <c r="BC13" s="62">
        <f t="shared" si="22"/>
        <v>5.598421958998375</v>
      </c>
    </row>
    <row r="14" spans="1:55" x14ac:dyDescent="0.25">
      <c r="A14" s="12">
        <v>152</v>
      </c>
      <c r="B14" s="13" t="s">
        <v>0</v>
      </c>
      <c r="C14" s="12">
        <v>151</v>
      </c>
      <c r="D14" s="12">
        <v>2853002</v>
      </c>
      <c r="E14" s="13" t="s">
        <v>133</v>
      </c>
      <c r="F14" s="13" t="s">
        <v>37</v>
      </c>
      <c r="G14" s="12">
        <v>-53.450521999999999</v>
      </c>
      <c r="H14" s="12">
        <v>-28.483820999999999</v>
      </c>
      <c r="I14" s="13" t="s">
        <v>3</v>
      </c>
      <c r="J14" s="12">
        <v>7</v>
      </c>
      <c r="K14" s="12">
        <v>75</v>
      </c>
      <c r="L14" s="13" t="s">
        <v>10</v>
      </c>
      <c r="M14" s="13" t="s">
        <v>134</v>
      </c>
      <c r="N14" s="12">
        <v>501</v>
      </c>
      <c r="O14" s="13" t="s">
        <v>6</v>
      </c>
      <c r="P14" s="13" t="s">
        <v>7</v>
      </c>
      <c r="Q14" s="13" t="s">
        <v>8</v>
      </c>
      <c r="R14" s="12">
        <v>30</v>
      </c>
      <c r="S14" s="12">
        <v>150.98000099999999</v>
      </c>
      <c r="T14" s="12">
        <v>119.57333300000001</v>
      </c>
      <c r="U14" s="12">
        <v>127.07333300000001</v>
      </c>
      <c r="V14" s="12">
        <v>144.61666700000001</v>
      </c>
      <c r="W14" s="12">
        <v>145.653333</v>
      </c>
      <c r="X14" s="12">
        <v>148.47666699999999</v>
      </c>
      <c r="Y14" s="12">
        <v>153.66</v>
      </c>
      <c r="Z14" s="12">
        <v>123.726668</v>
      </c>
      <c r="AA14" s="12">
        <v>172.61999900000001</v>
      </c>
      <c r="AB14" s="12">
        <v>192.190001</v>
      </c>
      <c r="AC14" s="12">
        <v>164.44666599999999</v>
      </c>
      <c r="AD14" s="12">
        <v>141.78999899999999</v>
      </c>
      <c r="AE14" s="12">
        <v>1784.806666</v>
      </c>
      <c r="AF14" s="12">
        <v>397.626667</v>
      </c>
      <c r="AG14" s="12">
        <v>438.746666</v>
      </c>
      <c r="AH14" s="12">
        <v>450.00666699999999</v>
      </c>
      <c r="AI14" s="12">
        <v>498.42666600000001</v>
      </c>
      <c r="AM14" s="61">
        <f t="shared" si="10"/>
        <v>28.483820999999999</v>
      </c>
      <c r="AN14" s="61">
        <f t="shared" si="11"/>
        <v>53.450521999999999</v>
      </c>
      <c r="AO14" s="61">
        <f t="shared" si="12"/>
        <v>501</v>
      </c>
      <c r="AQ14" s="62">
        <f t="shared" si="13"/>
        <v>3.3493362418703896</v>
      </c>
      <c r="AR14" s="62">
        <f t="shared" si="14"/>
        <v>3.9787564035599421</v>
      </c>
      <c r="AS14" s="62">
        <f t="shared" si="15"/>
        <v>6.2166061010848646</v>
      </c>
      <c r="AU14" s="61">
        <f t="shared" si="16"/>
        <v>28.483820999999999</v>
      </c>
      <c r="AV14" s="61">
        <f t="shared" si="17"/>
        <v>53.450521999999999</v>
      </c>
      <c r="AW14" s="61">
        <v>501</v>
      </c>
      <c r="AX14" s="71">
        <f t="shared" si="18"/>
        <v>0</v>
      </c>
      <c r="AY14" s="72">
        <f t="shared" si="19"/>
        <v>0</v>
      </c>
      <c r="BA14" s="62">
        <f t="shared" si="20"/>
        <v>3.3493362418703896</v>
      </c>
      <c r="BB14" s="62">
        <f t="shared" si="21"/>
        <v>3.9787564035599421</v>
      </c>
      <c r="BC14" s="62">
        <f t="shared" si="22"/>
        <v>6.2166061010848646</v>
      </c>
    </row>
    <row r="15" spans="1:55" x14ac:dyDescent="0.25">
      <c r="A15" s="12">
        <v>159</v>
      </c>
      <c r="B15" s="13" t="s">
        <v>0</v>
      </c>
      <c r="C15" s="12">
        <v>158</v>
      </c>
      <c r="D15" s="12">
        <v>2853023</v>
      </c>
      <c r="E15" s="13" t="s">
        <v>135</v>
      </c>
      <c r="F15" s="13" t="s">
        <v>2</v>
      </c>
      <c r="G15" s="12">
        <v>-54.332473</v>
      </c>
      <c r="H15" s="12">
        <v>-28.38965</v>
      </c>
      <c r="I15" s="13" t="s">
        <v>3</v>
      </c>
      <c r="J15" s="12">
        <v>7</v>
      </c>
      <c r="K15" s="12">
        <v>75</v>
      </c>
      <c r="L15" s="13" t="s">
        <v>10</v>
      </c>
      <c r="M15" s="13" t="s">
        <v>136</v>
      </c>
      <c r="N15" s="12">
        <v>203</v>
      </c>
      <c r="O15" s="13" t="s">
        <v>6</v>
      </c>
      <c r="P15" s="13" t="s">
        <v>7</v>
      </c>
      <c r="Q15" s="13" t="s">
        <v>8</v>
      </c>
      <c r="R15" s="12">
        <v>30</v>
      </c>
      <c r="S15" s="12">
        <v>165.633332</v>
      </c>
      <c r="T15" s="12">
        <v>140.10689600000001</v>
      </c>
      <c r="U15" s="12">
        <v>119.66</v>
      </c>
      <c r="V15" s="12">
        <v>162.66666699999999</v>
      </c>
      <c r="W15" s="12">
        <v>164.33103399999999</v>
      </c>
      <c r="X15" s="12">
        <v>150.25</v>
      </c>
      <c r="Y15" s="12">
        <v>160.22666599999999</v>
      </c>
      <c r="Z15" s="12">
        <v>137.309999</v>
      </c>
      <c r="AA15" s="12">
        <v>184.465518</v>
      </c>
      <c r="AB15" s="12">
        <v>225.572417</v>
      </c>
      <c r="AC15" s="12">
        <v>170.99655100000001</v>
      </c>
      <c r="AD15" s="12">
        <v>162.83333200000001</v>
      </c>
      <c r="AE15" s="12">
        <v>1944.0524129999999</v>
      </c>
      <c r="AF15" s="12">
        <v>425.40022900000002</v>
      </c>
      <c r="AG15" s="12">
        <v>477.24770100000001</v>
      </c>
      <c r="AH15" s="12">
        <v>482.002184</v>
      </c>
      <c r="AI15" s="12">
        <v>559.40229899999997</v>
      </c>
      <c r="AM15" s="61">
        <f t="shared" si="10"/>
        <v>28.38965</v>
      </c>
      <c r="AN15" s="61">
        <f t="shared" si="11"/>
        <v>54.332473</v>
      </c>
      <c r="AO15" s="61">
        <f t="shared" si="12"/>
        <v>203</v>
      </c>
      <c r="AQ15" s="62">
        <f t="shared" si="13"/>
        <v>3.3460246421242785</v>
      </c>
      <c r="AR15" s="62">
        <f t="shared" si="14"/>
        <v>3.9951220776574599</v>
      </c>
      <c r="AS15" s="62">
        <f t="shared" si="15"/>
        <v>5.3132059790417872</v>
      </c>
      <c r="AU15" s="61">
        <f t="shared" si="16"/>
        <v>28.38965</v>
      </c>
      <c r="AV15" s="61">
        <f t="shared" si="17"/>
        <v>54.332473</v>
      </c>
      <c r="AW15" s="61">
        <v>207</v>
      </c>
      <c r="AX15" s="71">
        <f t="shared" si="18"/>
        <v>4</v>
      </c>
      <c r="AY15" s="72">
        <f t="shared" si="19"/>
        <v>1.9704433497536946E-2</v>
      </c>
      <c r="BA15" s="62">
        <f t="shared" si="20"/>
        <v>3.3460246421242785</v>
      </c>
      <c r="BB15" s="62">
        <f t="shared" si="21"/>
        <v>3.9951220776574599</v>
      </c>
      <c r="BC15" s="62">
        <f t="shared" si="22"/>
        <v>5.3327187932653688</v>
      </c>
    </row>
    <row r="16" spans="1:55" x14ac:dyDescent="0.25">
      <c r="A16" s="12">
        <v>166</v>
      </c>
      <c r="B16" s="13" t="s">
        <v>0</v>
      </c>
      <c r="C16" s="12">
        <v>165</v>
      </c>
      <c r="D16" s="12">
        <v>2854012</v>
      </c>
      <c r="E16" s="13" t="s">
        <v>137</v>
      </c>
      <c r="F16" s="13" t="s">
        <v>2</v>
      </c>
      <c r="G16" s="12">
        <v>-54.452475999999997</v>
      </c>
      <c r="H16" s="12">
        <v>-28.788262</v>
      </c>
      <c r="I16" s="13" t="s">
        <v>3</v>
      </c>
      <c r="J16" s="12">
        <v>7</v>
      </c>
      <c r="K16" s="12">
        <v>75</v>
      </c>
      <c r="L16" s="13" t="s">
        <v>10</v>
      </c>
      <c r="M16" s="13" t="s">
        <v>122</v>
      </c>
      <c r="N16" s="12">
        <v>318</v>
      </c>
      <c r="O16" s="13" t="s">
        <v>6</v>
      </c>
      <c r="P16" s="13" t="s">
        <v>7</v>
      </c>
      <c r="Q16" s="13" t="s">
        <v>8</v>
      </c>
      <c r="R16" s="12">
        <v>30</v>
      </c>
      <c r="S16" s="12">
        <v>148.57666599999999</v>
      </c>
      <c r="T16" s="12">
        <v>142.13666699999999</v>
      </c>
      <c r="U16" s="12">
        <v>136.44999999999999</v>
      </c>
      <c r="V16" s="12">
        <v>192.056667</v>
      </c>
      <c r="W16" s="12">
        <v>138.746666</v>
      </c>
      <c r="X16" s="12">
        <v>155.310001</v>
      </c>
      <c r="Y16" s="12">
        <v>159.816666</v>
      </c>
      <c r="Z16" s="12">
        <v>122.133332</v>
      </c>
      <c r="AA16" s="12">
        <v>159.696665</v>
      </c>
      <c r="AB16" s="12">
        <v>201.32666699999999</v>
      </c>
      <c r="AC16" s="12">
        <v>163.92999800000001</v>
      </c>
      <c r="AD16" s="12">
        <v>133.783334</v>
      </c>
      <c r="AE16" s="12">
        <v>1853.96333</v>
      </c>
      <c r="AF16" s="12">
        <v>427.16333300000002</v>
      </c>
      <c r="AG16" s="12">
        <v>486.11333400000001</v>
      </c>
      <c r="AH16" s="12">
        <v>441.64666399999999</v>
      </c>
      <c r="AI16" s="12">
        <v>499.03999900000002</v>
      </c>
      <c r="AM16" s="61">
        <f t="shared" si="10"/>
        <v>28.788262</v>
      </c>
      <c r="AN16" s="61">
        <f t="shared" si="11"/>
        <v>54.452475999999997</v>
      </c>
      <c r="AO16" s="61">
        <f t="shared" si="12"/>
        <v>318</v>
      </c>
      <c r="AQ16" s="62">
        <f t="shared" si="13"/>
        <v>3.3599677346184555</v>
      </c>
      <c r="AR16" s="62">
        <f t="shared" si="14"/>
        <v>3.9973283212560355</v>
      </c>
      <c r="AS16" s="62">
        <f t="shared" si="15"/>
        <v>5.7620513827801769</v>
      </c>
      <c r="AU16" s="61">
        <f t="shared" si="16"/>
        <v>28.788262</v>
      </c>
      <c r="AV16" s="61">
        <f t="shared" si="17"/>
        <v>54.452475999999997</v>
      </c>
      <c r="AW16" s="61">
        <v>320</v>
      </c>
      <c r="AX16" s="71">
        <f t="shared" si="18"/>
        <v>2</v>
      </c>
      <c r="AY16" s="72">
        <f t="shared" si="19"/>
        <v>6.2893081761006293E-3</v>
      </c>
      <c r="BA16" s="62">
        <f t="shared" si="20"/>
        <v>3.3599677346184555</v>
      </c>
      <c r="BB16" s="62">
        <f t="shared" si="21"/>
        <v>3.9973283212560355</v>
      </c>
      <c r="BC16" s="62">
        <f t="shared" si="22"/>
        <v>5.768320995793772</v>
      </c>
    </row>
    <row r="17" spans="18:38" x14ac:dyDescent="0.25">
      <c r="AE17" s="58" t="s">
        <v>524</v>
      </c>
      <c r="AF17" s="58" t="s">
        <v>525</v>
      </c>
      <c r="AG17" s="58" t="s">
        <v>526</v>
      </c>
      <c r="AH17" s="58" t="s">
        <v>527</v>
      </c>
      <c r="AI17" s="58" t="s">
        <v>521</v>
      </c>
      <c r="AJ17" s="58" t="s">
        <v>522</v>
      </c>
      <c r="AK17" s="58" t="s">
        <v>523</v>
      </c>
      <c r="AL17" s="90" t="s">
        <v>579</v>
      </c>
    </row>
    <row r="18" spans="18:38" x14ac:dyDescent="0.25">
      <c r="R18" s="54" t="s">
        <v>541</v>
      </c>
      <c r="S18" s="63">
        <f>AVERAGE(S2:S16)</f>
        <v>148.1367094</v>
      </c>
      <c r="T18" s="63">
        <f t="shared" ref="T18:AD18" si="23">AVERAGE(T2:T16)</f>
        <v>143.84011053333333</v>
      </c>
      <c r="U18" s="63">
        <f t="shared" si="23"/>
        <v>135.4268898666667</v>
      </c>
      <c r="V18" s="63">
        <f t="shared" si="23"/>
        <v>184.6919924</v>
      </c>
      <c r="W18" s="63">
        <f t="shared" si="23"/>
        <v>149.22534240000002</v>
      </c>
      <c r="X18" s="63">
        <f t="shared" si="23"/>
        <v>140.00109606666669</v>
      </c>
      <c r="Y18" s="63">
        <f t="shared" si="23"/>
        <v>140.74548380000002</v>
      </c>
      <c r="Z18" s="63">
        <f t="shared" si="23"/>
        <v>115.64970246666665</v>
      </c>
      <c r="AA18" s="63">
        <f t="shared" si="23"/>
        <v>156.01926560000001</v>
      </c>
      <c r="AB18" s="63">
        <f t="shared" si="23"/>
        <v>203.8359964</v>
      </c>
      <c r="AC18" s="63">
        <f t="shared" si="23"/>
        <v>166.84158826666669</v>
      </c>
      <c r="AD18" s="63">
        <f t="shared" si="23"/>
        <v>140.17845700000001</v>
      </c>
      <c r="AE18" s="64">
        <f>MAX(S18:AD18)</f>
        <v>203.8359964</v>
      </c>
      <c r="AF18" s="64">
        <f>MIN(S18:AD18)</f>
        <v>115.64970246666665</v>
      </c>
      <c r="AG18" s="64">
        <f>AE18-AF18</f>
        <v>88.186293933333346</v>
      </c>
      <c r="AH18" s="65">
        <f>AG18/AF18</f>
        <v>0.7625293628295412</v>
      </c>
      <c r="AI18" s="64">
        <f>AVERAGE(S18:AD18)</f>
        <v>152.04938618333335</v>
      </c>
      <c r="AJ18" s="63">
        <f>MEDIAN(S18:AD18)</f>
        <v>145.98840996666667</v>
      </c>
      <c r="AK18" s="63">
        <f>_xlfn.STDEV.S(S18:AD18)</f>
        <v>23.525114655268805</v>
      </c>
      <c r="AL18" s="63">
        <f>SUM(S18:AD18)</f>
        <v>1824.5926342000002</v>
      </c>
    </row>
    <row r="19" spans="18:38" x14ac:dyDescent="0.25">
      <c r="R19" s="54" t="s">
        <v>542</v>
      </c>
      <c r="S19" s="63">
        <f>MAX(S2:S16)</f>
        <v>169.78148100000001</v>
      </c>
      <c r="T19" s="63">
        <f t="shared" ref="T19:AD19" si="24">MAX(T2:T16)</f>
        <v>164.79333299999999</v>
      </c>
      <c r="U19" s="63">
        <f t="shared" si="24"/>
        <v>162.35999899999999</v>
      </c>
      <c r="V19" s="63">
        <f t="shared" si="24"/>
        <v>216.91666599999999</v>
      </c>
      <c r="W19" s="63">
        <f t="shared" si="24"/>
        <v>169.23214200000001</v>
      </c>
      <c r="X19" s="63">
        <f t="shared" si="24"/>
        <v>156.56428700000001</v>
      </c>
      <c r="Y19" s="63">
        <f t="shared" si="24"/>
        <v>164.74482800000001</v>
      </c>
      <c r="Z19" s="63">
        <f t="shared" si="24"/>
        <v>137.309999</v>
      </c>
      <c r="AA19" s="63">
        <f t="shared" si="24"/>
        <v>184.465518</v>
      </c>
      <c r="AB19" s="63">
        <f t="shared" si="24"/>
        <v>227.90345099999999</v>
      </c>
      <c r="AC19" s="63">
        <f t="shared" si="24"/>
        <v>189.306669</v>
      </c>
      <c r="AD19" s="63">
        <f t="shared" si="24"/>
        <v>162.83333200000001</v>
      </c>
      <c r="AE19" s="64">
        <f>MAX(S19:AD19)</f>
        <v>227.90345099999999</v>
      </c>
      <c r="AF19" s="64">
        <f>MIN(S19:AD19)</f>
        <v>137.309999</v>
      </c>
      <c r="AG19" s="64">
        <f>AE19-AF19</f>
        <v>90.593451999999985</v>
      </c>
      <c r="AH19" s="65">
        <f>AG19/AF19</f>
        <v>0.65977316043822842</v>
      </c>
      <c r="AI19" s="64">
        <f>AVERAGE(S19:AD19)</f>
        <v>175.51764208333336</v>
      </c>
      <c r="AJ19" s="63">
        <f>MEDIAN(S19:AD19)</f>
        <v>167.01273750000001</v>
      </c>
      <c r="AK19" s="63">
        <f>_xlfn.STDEV.S(S19:AD19)</f>
        <v>25.557240995623381</v>
      </c>
      <c r="AL19" s="63"/>
    </row>
    <row r="20" spans="18:38" x14ac:dyDescent="0.25">
      <c r="R20" s="54" t="s">
        <v>543</v>
      </c>
      <c r="S20" s="63">
        <f>MIN(S2:S16)</f>
        <v>122.813334</v>
      </c>
      <c r="T20" s="63">
        <f t="shared" ref="T20:AD20" si="25">MIN(T2:T16)</f>
        <v>119.57333300000001</v>
      </c>
      <c r="U20" s="63">
        <f t="shared" si="25"/>
        <v>118.264286</v>
      </c>
      <c r="V20" s="63">
        <f t="shared" si="25"/>
        <v>144.61666700000001</v>
      </c>
      <c r="W20" s="63">
        <f t="shared" si="25"/>
        <v>130.74</v>
      </c>
      <c r="X20" s="63">
        <f t="shared" si="25"/>
        <v>114.01379300000001</v>
      </c>
      <c r="Y20" s="63">
        <f t="shared" si="25"/>
        <v>90.834483000000006</v>
      </c>
      <c r="Z20" s="63">
        <f t="shared" si="25"/>
        <v>66.286207000000005</v>
      </c>
      <c r="AA20" s="63">
        <f t="shared" si="25"/>
        <v>118.724138</v>
      </c>
      <c r="AB20" s="63">
        <f t="shared" si="25"/>
        <v>171.37</v>
      </c>
      <c r="AC20" s="63">
        <f t="shared" si="25"/>
        <v>157.47666599999999</v>
      </c>
      <c r="AD20" s="63">
        <f t="shared" si="25"/>
        <v>121.500001</v>
      </c>
      <c r="AE20" s="64">
        <f>MAX(S20:AD20)</f>
        <v>171.37</v>
      </c>
      <c r="AF20" s="64">
        <f>MIN(S20:AD20)</f>
        <v>66.286207000000005</v>
      </c>
      <c r="AG20" s="64">
        <f>AE20-AF20</f>
        <v>105.083793</v>
      </c>
      <c r="AH20" s="65">
        <f>AG20/AF20</f>
        <v>1.5853040588066836</v>
      </c>
      <c r="AI20" s="64">
        <f>AVERAGE(S20:AD20)</f>
        <v>123.01774233333333</v>
      </c>
      <c r="AJ20" s="63">
        <f>MEDIAN(S20:AD20)</f>
        <v>120.53666699999999</v>
      </c>
      <c r="AK20" s="63">
        <f>_xlfn.STDEV.S(S20:AD20)</f>
        <v>27.703043975524071</v>
      </c>
      <c r="AL20" s="63"/>
    </row>
    <row r="21" spans="18:38" x14ac:dyDescent="0.25">
      <c r="R21" s="54" t="s">
        <v>540</v>
      </c>
      <c r="S21" s="66">
        <f>$AI$18</f>
        <v>152.04938618333335</v>
      </c>
      <c r="T21" s="66">
        <f t="shared" ref="T21:AD21" si="26">$AI$18</f>
        <v>152.04938618333335</v>
      </c>
      <c r="U21" s="66">
        <f t="shared" si="26"/>
        <v>152.04938618333335</v>
      </c>
      <c r="V21" s="66">
        <f t="shared" si="26"/>
        <v>152.04938618333335</v>
      </c>
      <c r="W21" s="66">
        <f t="shared" si="26"/>
        <v>152.04938618333335</v>
      </c>
      <c r="X21" s="66">
        <f t="shared" si="26"/>
        <v>152.04938618333335</v>
      </c>
      <c r="Y21" s="66">
        <f t="shared" si="26"/>
        <v>152.04938618333335</v>
      </c>
      <c r="Z21" s="66">
        <f t="shared" si="26"/>
        <v>152.04938618333335</v>
      </c>
      <c r="AA21" s="66">
        <f t="shared" si="26"/>
        <v>152.04938618333335</v>
      </c>
      <c r="AB21" s="66">
        <f t="shared" si="26"/>
        <v>152.04938618333335</v>
      </c>
      <c r="AC21" s="66">
        <f t="shared" si="26"/>
        <v>152.04938618333335</v>
      </c>
      <c r="AD21" s="66">
        <f t="shared" si="26"/>
        <v>152.04938618333335</v>
      </c>
      <c r="AE21" s="64"/>
      <c r="AF21" s="64"/>
      <c r="AG21" s="64"/>
      <c r="AH21" s="65"/>
      <c r="AI21" s="64"/>
      <c r="AJ21" s="63"/>
      <c r="AK21" s="63"/>
      <c r="AL21" s="63"/>
    </row>
    <row r="22" spans="18:38" x14ac:dyDescent="0.25">
      <c r="R22" s="54" t="s">
        <v>544</v>
      </c>
      <c r="S22" s="66">
        <f>AVERAGE($S$18:$V$18,$AA$18:$AD$18)</f>
        <v>159.87137618333333</v>
      </c>
      <c r="T22" s="66">
        <f t="shared" ref="T22:AD22" si="27">AVERAGE($S$18:$V$18,$AA$18:$AD$18)</f>
        <v>159.87137618333333</v>
      </c>
      <c r="U22" s="66">
        <f t="shared" si="27"/>
        <v>159.87137618333333</v>
      </c>
      <c r="V22" s="66">
        <f t="shared" si="27"/>
        <v>159.87137618333333</v>
      </c>
      <c r="W22" s="66"/>
      <c r="X22" s="66"/>
      <c r="Y22" s="66"/>
      <c r="Z22" s="66"/>
      <c r="AA22" s="66">
        <f t="shared" si="27"/>
        <v>159.87137618333333</v>
      </c>
      <c r="AB22" s="66">
        <f t="shared" si="27"/>
        <v>159.87137618333333</v>
      </c>
      <c r="AC22" s="66">
        <f t="shared" si="27"/>
        <v>159.87137618333333</v>
      </c>
      <c r="AD22" s="66">
        <f t="shared" si="27"/>
        <v>159.87137618333333</v>
      </c>
      <c r="AE22" s="64"/>
      <c r="AF22" s="64"/>
      <c r="AG22" s="64"/>
      <c r="AH22" s="65"/>
      <c r="AI22" s="64"/>
      <c r="AJ22" s="63"/>
      <c r="AK22" s="63"/>
      <c r="AL22" s="63"/>
    </row>
    <row r="23" spans="18:38" x14ac:dyDescent="0.25">
      <c r="R23" s="54" t="s">
        <v>545</v>
      </c>
      <c r="S23" s="66"/>
      <c r="T23" s="66"/>
      <c r="U23" s="66"/>
      <c r="V23" s="66"/>
      <c r="W23" s="66">
        <f>AVERAGE($W$18:$Z$18)</f>
        <v>136.40540618333335</v>
      </c>
      <c r="X23" s="66">
        <f>AVERAGE($W$18:$Z$18)</f>
        <v>136.40540618333335</v>
      </c>
      <c r="Y23" s="66">
        <f>AVERAGE($W$18:$Z$18)</f>
        <v>136.40540618333335</v>
      </c>
      <c r="Z23" s="66">
        <f>AVERAGE($W$18:$Z$18)</f>
        <v>136.40540618333335</v>
      </c>
      <c r="AA23" s="66"/>
      <c r="AB23" s="66"/>
      <c r="AC23" s="66"/>
      <c r="AD23" s="66"/>
      <c r="AE23" s="64"/>
      <c r="AF23" s="64"/>
      <c r="AG23" s="64"/>
      <c r="AH23" s="65"/>
      <c r="AI23" s="64"/>
      <c r="AJ23" s="63"/>
      <c r="AK23" s="63"/>
      <c r="AL23" s="63"/>
    </row>
    <row r="24" spans="18:38" x14ac:dyDescent="0.25">
      <c r="R24" s="55" t="s">
        <v>522</v>
      </c>
      <c r="S24" s="64">
        <f>MEDIAN(S2:S16)</f>
        <v>150.98000099999999</v>
      </c>
      <c r="T24" s="64">
        <f t="shared" ref="T24:AD24" si="28">MEDIAN(T2:T16)</f>
        <v>142.13666699999999</v>
      </c>
      <c r="U24" s="64">
        <f t="shared" si="28"/>
        <v>136.44999999999999</v>
      </c>
      <c r="V24" s="64">
        <f t="shared" si="28"/>
        <v>188.25517300000001</v>
      </c>
      <c r="W24" s="64">
        <f t="shared" si="28"/>
        <v>145.653333</v>
      </c>
      <c r="X24" s="64">
        <f t="shared" si="28"/>
        <v>139.50344999999999</v>
      </c>
      <c r="Y24" s="64">
        <f t="shared" si="28"/>
        <v>147.08333200000001</v>
      </c>
      <c r="Z24" s="64">
        <f t="shared" si="28"/>
        <v>122.133332</v>
      </c>
      <c r="AA24" s="64">
        <f t="shared" si="28"/>
        <v>158.213334</v>
      </c>
      <c r="AB24" s="64">
        <f t="shared" si="28"/>
        <v>205.08888899999999</v>
      </c>
      <c r="AC24" s="64">
        <f t="shared" si="28"/>
        <v>164.44666599999999</v>
      </c>
      <c r="AD24" s="64">
        <f t="shared" si="28"/>
        <v>141.575863</v>
      </c>
      <c r="AE24" s="64">
        <f>MAX(S24:AD24)</f>
        <v>205.08888899999999</v>
      </c>
      <c r="AF24" s="64">
        <f>MIN(S24:AD24)</f>
        <v>122.133332</v>
      </c>
      <c r="AG24" s="64">
        <f>AE24-AF24</f>
        <v>82.955556999999999</v>
      </c>
      <c r="AH24" s="65">
        <f>AG24/AF24</f>
        <v>0.67922127106136765</v>
      </c>
      <c r="AI24" s="64">
        <f>AVERAGE(S24:AD24)</f>
        <v>153.46000333333333</v>
      </c>
      <c r="AJ24" s="63">
        <f>MEDIAN(S24:AD24)</f>
        <v>146.36833250000001</v>
      </c>
      <c r="AK24" s="63">
        <f>_xlfn.STDEV.S(S24:AD24)</f>
        <v>23.085295782862445</v>
      </c>
      <c r="AL24" s="63"/>
    </row>
    <row r="25" spans="18:38" x14ac:dyDescent="0.25">
      <c r="R25" s="54" t="s">
        <v>523</v>
      </c>
      <c r="S25" s="63">
        <f>_xlfn.STDEV.S(S2:S16)</f>
        <v>13.175685050349633</v>
      </c>
      <c r="T25" s="63">
        <f t="shared" ref="T25:AD25" si="29">_xlfn.STDEV.S(T2:T16)</f>
        <v>12.09280247941766</v>
      </c>
      <c r="U25" s="63">
        <f t="shared" si="29"/>
        <v>13.066554305801452</v>
      </c>
      <c r="V25" s="63">
        <f t="shared" si="29"/>
        <v>22.41729877663569</v>
      </c>
      <c r="W25" s="63">
        <f t="shared" si="29"/>
        <v>11.552719923357124</v>
      </c>
      <c r="X25" s="63">
        <f t="shared" si="29"/>
        <v>12.332029820333716</v>
      </c>
      <c r="Y25" s="63">
        <f t="shared" si="29"/>
        <v>21.328371487441611</v>
      </c>
      <c r="Z25" s="63">
        <f t="shared" si="29"/>
        <v>19.405498115996011</v>
      </c>
      <c r="AA25" s="63">
        <f t="shared" si="29"/>
        <v>16.103908720938382</v>
      </c>
      <c r="AB25" s="63">
        <f t="shared" si="29"/>
        <v>17.750186817144847</v>
      </c>
      <c r="AC25" s="63">
        <f t="shared" si="29"/>
        <v>8.5085939624495008</v>
      </c>
      <c r="AD25" s="63">
        <f t="shared" si="29"/>
        <v>11.705780774983586</v>
      </c>
      <c r="AE25" s="64"/>
      <c r="AF25" s="64"/>
      <c r="AG25" s="64"/>
      <c r="AH25" s="65"/>
      <c r="AI25" s="64"/>
      <c r="AJ25" s="63"/>
      <c r="AK25" s="63"/>
      <c r="AL25" s="63"/>
    </row>
    <row r="26" spans="18:38" x14ac:dyDescent="0.25">
      <c r="R26" s="54" t="s">
        <v>526</v>
      </c>
      <c r="S26" s="63">
        <f>S19-S20</f>
        <v>46.968147000000016</v>
      </c>
      <c r="T26" s="63">
        <f>T19-T20</f>
        <v>45.219999999999985</v>
      </c>
      <c r="U26" s="63">
        <f t="shared" ref="U26:AD26" si="30">U19-U20</f>
        <v>44.095712999999989</v>
      </c>
      <c r="V26" s="63">
        <f t="shared" si="30"/>
        <v>72.299998999999985</v>
      </c>
      <c r="W26" s="63">
        <f t="shared" si="30"/>
        <v>38.492142000000001</v>
      </c>
      <c r="X26" s="63">
        <f t="shared" si="30"/>
        <v>42.550494</v>
      </c>
      <c r="Y26" s="63">
        <f t="shared" si="30"/>
        <v>73.910345000000007</v>
      </c>
      <c r="Z26" s="63">
        <f t="shared" si="30"/>
        <v>71.023792</v>
      </c>
      <c r="AA26" s="63">
        <f t="shared" si="30"/>
        <v>65.741380000000007</v>
      </c>
      <c r="AB26" s="63">
        <f>AB19-AB20</f>
        <v>56.533450999999985</v>
      </c>
      <c r="AC26" s="63">
        <f t="shared" si="30"/>
        <v>31.830003000000005</v>
      </c>
      <c r="AD26" s="63">
        <f t="shared" si="30"/>
        <v>41.333331000000015</v>
      </c>
      <c r="AE26" s="64">
        <f>MAX(S26:AD26)</f>
        <v>73.910345000000007</v>
      </c>
      <c r="AF26" s="64">
        <f>MIN(S26:AD26)</f>
        <v>31.830003000000005</v>
      </c>
      <c r="AG26" s="64">
        <f>AE26-AF26</f>
        <v>42.080342000000002</v>
      </c>
      <c r="AH26" s="65">
        <f>AG26/AF26</f>
        <v>1.3220338684856547</v>
      </c>
      <c r="AI26" s="64">
        <f>AVERAGE(S26:AD26)</f>
        <v>52.499899750000004</v>
      </c>
      <c r="AJ26" s="63">
        <f>MEDIAN(S26:AD26)</f>
        <v>46.0940735</v>
      </c>
      <c r="AK26" s="63">
        <f>_xlfn.STDEV.S(S26:AD26)</f>
        <v>14.729575813651641</v>
      </c>
      <c r="AL26" s="63"/>
    </row>
    <row r="27" spans="18:38" x14ac:dyDescent="0.25">
      <c r="R27" s="54" t="s">
        <v>527</v>
      </c>
      <c r="S27" s="67">
        <f>S26/S20</f>
        <v>0.38243524111152311</v>
      </c>
      <c r="T27" s="67">
        <f t="shared" ref="T27:AD27" si="31">T26/T20</f>
        <v>0.37817796715593754</v>
      </c>
      <c r="U27" s="67">
        <f t="shared" si="31"/>
        <v>0.37285738993088741</v>
      </c>
      <c r="V27" s="67">
        <f t="shared" si="31"/>
        <v>0.49994236833020073</v>
      </c>
      <c r="W27" s="67">
        <f t="shared" si="31"/>
        <v>0.29441748508490134</v>
      </c>
      <c r="X27" s="67">
        <f t="shared" si="31"/>
        <v>0.37320479286221098</v>
      </c>
      <c r="Y27" s="67">
        <f t="shared" si="31"/>
        <v>0.81368157288900955</v>
      </c>
      <c r="Z27" s="67">
        <f t="shared" si="31"/>
        <v>1.0714716562376241</v>
      </c>
      <c r="AA27" s="67">
        <f t="shared" si="31"/>
        <v>0.55373221576896192</v>
      </c>
      <c r="AB27" s="67">
        <f t="shared" si="31"/>
        <v>0.32989117698546994</v>
      </c>
      <c r="AC27" s="67">
        <f t="shared" si="31"/>
        <v>0.20212520247285401</v>
      </c>
      <c r="AD27" s="67">
        <f t="shared" si="31"/>
        <v>0.34019202189142383</v>
      </c>
      <c r="AE27" s="64"/>
      <c r="AF27" s="64"/>
      <c r="AG27" s="64"/>
      <c r="AH27" s="65"/>
      <c r="AI27" s="64"/>
      <c r="AJ27" s="63"/>
      <c r="AK27" s="63"/>
      <c r="AL27" s="63"/>
    </row>
    <row r="34" spans="1:1" x14ac:dyDescent="0.25">
      <c r="A34" t="s">
        <v>570</v>
      </c>
    </row>
    <row r="57" spans="1:1" x14ac:dyDescent="0.25">
      <c r="A57" t="s">
        <v>571</v>
      </c>
    </row>
    <row r="78" spans="1:1" x14ac:dyDescent="0.25">
      <c r="A78" s="68" t="s">
        <v>572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8"/>
  <sheetViews>
    <sheetView topLeftCell="A16" zoomScale="80" zoomScaleNormal="80" workbookViewId="0">
      <selection activeCell="I42" sqref="I42"/>
    </sheetView>
  </sheetViews>
  <sheetFormatPr defaultRowHeight="15" x14ac:dyDescent="0.25"/>
  <cols>
    <col min="3" max="3" width="15.140625" customWidth="1"/>
    <col min="5" max="5" width="37.85546875" customWidth="1"/>
    <col min="6" max="6" width="14.28515625" customWidth="1"/>
    <col min="7" max="7" width="14.5703125" customWidth="1"/>
    <col min="8" max="8" width="15.28515625" customWidth="1"/>
    <col min="9" max="9" width="38.42578125" customWidth="1"/>
    <col min="13" max="13" width="24.7109375" customWidth="1"/>
    <col min="14" max="14" width="11.5703125" customWidth="1"/>
    <col min="15" max="15" width="20.140625" customWidth="1"/>
    <col min="16" max="16" width="34.42578125" customWidth="1"/>
    <col min="17" max="17" width="33.7109375" customWidth="1"/>
    <col min="18" max="18" width="33.28515625" customWidth="1"/>
    <col min="50" max="50" width="16.42578125" customWidth="1"/>
    <col min="51" max="51" width="15.5703125" customWidth="1"/>
    <col min="52" max="52" width="11.85546875" customWidth="1"/>
  </cols>
  <sheetData>
    <row r="1" spans="1:55" x14ac:dyDescent="0.25">
      <c r="A1" s="44" t="s">
        <v>493</v>
      </c>
      <c r="B1" s="44" t="s">
        <v>495</v>
      </c>
      <c r="C1" s="45" t="s">
        <v>494</v>
      </c>
      <c r="D1" s="45" t="s">
        <v>492</v>
      </c>
      <c r="E1" s="46" t="s">
        <v>485</v>
      </c>
      <c r="F1" s="46" t="s">
        <v>486</v>
      </c>
      <c r="G1" s="47" t="s">
        <v>496</v>
      </c>
      <c r="H1" s="47" t="s">
        <v>497</v>
      </c>
      <c r="I1" s="46" t="s">
        <v>487</v>
      </c>
      <c r="J1" s="47" t="s">
        <v>498</v>
      </c>
      <c r="K1" s="47" t="s">
        <v>499</v>
      </c>
      <c r="L1" s="46" t="s">
        <v>488</v>
      </c>
      <c r="M1" s="46" t="s">
        <v>500</v>
      </c>
      <c r="N1" s="47" t="s">
        <v>501</v>
      </c>
      <c r="O1" s="46" t="s">
        <v>489</v>
      </c>
      <c r="P1" s="46" t="s">
        <v>490</v>
      </c>
      <c r="Q1" s="46" t="s">
        <v>491</v>
      </c>
      <c r="R1" s="47" t="s">
        <v>502</v>
      </c>
      <c r="S1" s="47" t="s">
        <v>503</v>
      </c>
      <c r="T1" s="47" t="s">
        <v>504</v>
      </c>
      <c r="U1" s="47" t="s">
        <v>505</v>
      </c>
      <c r="V1" s="47" t="s">
        <v>506</v>
      </c>
      <c r="W1" s="47" t="s">
        <v>507</v>
      </c>
      <c r="X1" s="47" t="s">
        <v>508</v>
      </c>
      <c r="Y1" s="47" t="s">
        <v>509</v>
      </c>
      <c r="Z1" s="47" t="s">
        <v>510</v>
      </c>
      <c r="AA1" s="47" t="s">
        <v>511</v>
      </c>
      <c r="AB1" s="47" t="s">
        <v>512</v>
      </c>
      <c r="AC1" s="47" t="s">
        <v>513</v>
      </c>
      <c r="AD1" s="47" t="s">
        <v>514</v>
      </c>
      <c r="AE1" s="47" t="s">
        <v>515</v>
      </c>
      <c r="AF1" s="47" t="s">
        <v>516</v>
      </c>
      <c r="AG1" s="47" t="s">
        <v>517</v>
      </c>
      <c r="AH1" s="47" t="s">
        <v>518</v>
      </c>
      <c r="AI1" s="47" t="s">
        <v>519</v>
      </c>
      <c r="AM1" s="1" t="s">
        <v>548</v>
      </c>
      <c r="AN1" s="1" t="s">
        <v>549</v>
      </c>
      <c r="AO1" s="1" t="s">
        <v>550</v>
      </c>
      <c r="AQ1" s="1" t="s">
        <v>551</v>
      </c>
      <c r="AR1" s="1" t="s">
        <v>552</v>
      </c>
      <c r="AS1" s="1" t="s">
        <v>553</v>
      </c>
      <c r="AU1" s="1" t="s">
        <v>548</v>
      </c>
      <c r="AV1" s="1" t="s">
        <v>549</v>
      </c>
      <c r="AW1" s="1" t="s">
        <v>554</v>
      </c>
      <c r="AX1" s="70" t="s">
        <v>557</v>
      </c>
      <c r="AY1" s="70" t="s">
        <v>556</v>
      </c>
      <c r="BA1" s="1" t="s">
        <v>551</v>
      </c>
      <c r="BB1" s="1" t="s">
        <v>552</v>
      </c>
      <c r="BC1" s="1" t="s">
        <v>554</v>
      </c>
    </row>
    <row r="2" spans="1:55" x14ac:dyDescent="0.25">
      <c r="A2" s="14">
        <v>204</v>
      </c>
      <c r="B2" s="15" t="s">
        <v>0</v>
      </c>
      <c r="C2" s="14">
        <v>203</v>
      </c>
      <c r="D2" s="14">
        <v>2955006</v>
      </c>
      <c r="E2" s="15" t="s">
        <v>138</v>
      </c>
      <c r="F2" s="15" t="s">
        <v>2</v>
      </c>
      <c r="G2" s="14">
        <v>-55.290818999999999</v>
      </c>
      <c r="H2" s="14">
        <v>-29.459371999999998</v>
      </c>
      <c r="I2" s="15" t="s">
        <v>3</v>
      </c>
      <c r="J2" s="14">
        <v>7</v>
      </c>
      <c r="K2" s="14">
        <v>76</v>
      </c>
      <c r="L2" s="15" t="s">
        <v>10</v>
      </c>
      <c r="M2" s="15" t="s">
        <v>139</v>
      </c>
      <c r="N2" s="14">
        <v>150</v>
      </c>
      <c r="O2" s="15" t="s">
        <v>6</v>
      </c>
      <c r="P2" s="15" t="s">
        <v>7</v>
      </c>
      <c r="Q2" s="15" t="s">
        <v>8</v>
      </c>
      <c r="R2" s="14">
        <v>30</v>
      </c>
      <c r="S2" s="14">
        <v>138.91</v>
      </c>
      <c r="T2" s="14">
        <v>150.98666600000001</v>
      </c>
      <c r="U2" s="14">
        <v>138.26666700000001</v>
      </c>
      <c r="V2" s="86">
        <v>209.20666700000001</v>
      </c>
      <c r="W2" s="14">
        <v>148.67333300000001</v>
      </c>
      <c r="X2" s="14">
        <v>123.39666699999999</v>
      </c>
      <c r="Y2" s="14">
        <v>142.883332</v>
      </c>
      <c r="Z2" s="14">
        <v>87.096665999999999</v>
      </c>
      <c r="AA2" s="14">
        <v>154.65333200000001</v>
      </c>
      <c r="AB2" s="14">
        <v>191.099998</v>
      </c>
      <c r="AC2" s="14">
        <v>166.07000099999999</v>
      </c>
      <c r="AD2" s="14">
        <v>108.556667</v>
      </c>
      <c r="AE2" s="14">
        <v>1759.7999970000001</v>
      </c>
      <c r="AF2" s="14">
        <v>428.16333400000002</v>
      </c>
      <c r="AG2" s="14">
        <v>481.27666699999997</v>
      </c>
      <c r="AH2" s="14">
        <v>384.633331</v>
      </c>
      <c r="AI2" s="14">
        <v>465.72666500000003</v>
      </c>
      <c r="AM2" s="61">
        <f t="shared" ref="AM2:AM7" si="0">ABS(H2)</f>
        <v>29.459371999999998</v>
      </c>
      <c r="AN2" s="61">
        <f t="shared" ref="AN2:AN7" si="1">ABS(G2)</f>
        <v>55.290818999999999</v>
      </c>
      <c r="AO2" s="61">
        <f t="shared" ref="AO2:AO7" si="2">N2</f>
        <v>150</v>
      </c>
      <c r="AQ2" s="62">
        <f t="shared" ref="AQ2:AQ7" si="3">LN(AM2)</f>
        <v>3.3830120937672183</v>
      </c>
      <c r="AR2" s="62">
        <f t="shared" ref="AR2:AS7" si="4">LN(AN2)</f>
        <v>4.0126068730453417</v>
      </c>
      <c r="AS2" s="62">
        <f t="shared" si="4"/>
        <v>5.0106352940962555</v>
      </c>
      <c r="AU2" s="61">
        <f>AM2</f>
        <v>29.459371999999998</v>
      </c>
      <c r="AV2" s="61">
        <f>AN2</f>
        <v>55.290818999999999</v>
      </c>
      <c r="AW2" s="61">
        <v>150</v>
      </c>
      <c r="AX2" s="71">
        <f t="shared" ref="AX2:AX7" si="5">ABS(AO2-AW2)</f>
        <v>0</v>
      </c>
      <c r="AY2" s="72">
        <f t="shared" ref="AY2:AY7" si="6">ABS((AX2/AO2))</f>
        <v>0</v>
      </c>
      <c r="BA2" s="62">
        <f t="shared" ref="BA2:BA7" si="7">LN(AU2)</f>
        <v>3.3830120937672183</v>
      </c>
      <c r="BB2" s="62">
        <f t="shared" ref="BB2:BC7" si="8">LN(AV2)</f>
        <v>4.0126068730453417</v>
      </c>
      <c r="BC2" s="62">
        <f t="shared" si="8"/>
        <v>5.0106352940962555</v>
      </c>
    </row>
    <row r="3" spans="1:55" x14ac:dyDescent="0.25">
      <c r="A3" s="14">
        <v>248</v>
      </c>
      <c r="B3" s="15" t="s">
        <v>0</v>
      </c>
      <c r="C3" s="14">
        <v>247</v>
      </c>
      <c r="D3" s="14">
        <v>3155001</v>
      </c>
      <c r="E3" s="15" t="s">
        <v>140</v>
      </c>
      <c r="F3" s="15" t="s">
        <v>2</v>
      </c>
      <c r="G3" s="14">
        <v>-55.038327000000002</v>
      </c>
      <c r="H3" s="14">
        <v>-31.275487999999999</v>
      </c>
      <c r="I3" s="15" t="s">
        <v>3</v>
      </c>
      <c r="J3" s="14">
        <v>7</v>
      </c>
      <c r="K3" s="14">
        <v>76</v>
      </c>
      <c r="L3" s="15" t="s">
        <v>10</v>
      </c>
      <c r="M3" s="15" t="s">
        <v>141</v>
      </c>
      <c r="N3" s="14">
        <v>235</v>
      </c>
      <c r="O3" s="15" t="s">
        <v>6</v>
      </c>
      <c r="P3" s="15" t="s">
        <v>7</v>
      </c>
      <c r="Q3" s="15" t="s">
        <v>8</v>
      </c>
      <c r="R3" s="14">
        <v>30</v>
      </c>
      <c r="S3" s="14">
        <v>119.58999900000001</v>
      </c>
      <c r="T3" s="14">
        <v>120.180001</v>
      </c>
      <c r="U3" s="14">
        <v>112.019999</v>
      </c>
      <c r="V3" s="14">
        <v>170.67333400000001</v>
      </c>
      <c r="W3" s="14">
        <v>139.15862000000001</v>
      </c>
      <c r="X3" s="14">
        <v>107.006897</v>
      </c>
      <c r="Y3" s="14">
        <v>100.55172399999999</v>
      </c>
      <c r="Z3" s="14">
        <v>85.972414000000001</v>
      </c>
      <c r="AA3" s="14">
        <v>115.12758599999999</v>
      </c>
      <c r="AB3" s="14">
        <v>132.23666700000001</v>
      </c>
      <c r="AC3" s="14">
        <v>123.44999900000001</v>
      </c>
      <c r="AD3" s="14">
        <v>103.196552</v>
      </c>
      <c r="AE3" s="14">
        <v>1429.1637909999999</v>
      </c>
      <c r="AF3" s="14">
        <v>351.78999900000002</v>
      </c>
      <c r="AG3" s="14">
        <v>416.83885099999998</v>
      </c>
      <c r="AH3" s="14">
        <v>301.651724</v>
      </c>
      <c r="AI3" s="14">
        <v>358.883217</v>
      </c>
      <c r="AM3" s="61">
        <f t="shared" si="0"/>
        <v>31.275487999999999</v>
      </c>
      <c r="AN3" s="61">
        <f t="shared" si="1"/>
        <v>55.038327000000002</v>
      </c>
      <c r="AO3" s="61">
        <f t="shared" si="2"/>
        <v>235</v>
      </c>
      <c r="AQ3" s="62">
        <f t="shared" si="3"/>
        <v>3.4428346597484274</v>
      </c>
      <c r="AR3" s="62">
        <f t="shared" si="4"/>
        <v>4.0080297970875369</v>
      </c>
      <c r="AS3" s="62">
        <f t="shared" si="4"/>
        <v>5.4595855141441589</v>
      </c>
      <c r="AU3" s="61">
        <f t="shared" ref="AU3:AV7" si="9">AM3</f>
        <v>31.275487999999999</v>
      </c>
      <c r="AV3" s="61">
        <f t="shared" si="9"/>
        <v>55.038327000000002</v>
      </c>
      <c r="AW3" s="61">
        <v>235</v>
      </c>
      <c r="AX3" s="71">
        <f t="shared" si="5"/>
        <v>0</v>
      </c>
      <c r="AY3" s="72">
        <f t="shared" si="6"/>
        <v>0</v>
      </c>
      <c r="BA3" s="62">
        <f t="shared" si="7"/>
        <v>3.4428346597484274</v>
      </c>
      <c r="BB3" s="62">
        <f t="shared" si="8"/>
        <v>4.0080297970875369</v>
      </c>
      <c r="BC3" s="62">
        <f t="shared" si="8"/>
        <v>5.4595855141441589</v>
      </c>
    </row>
    <row r="4" spans="1:55" x14ac:dyDescent="0.25">
      <c r="A4" s="14">
        <v>247</v>
      </c>
      <c r="B4" s="15" t="s">
        <v>0</v>
      </c>
      <c r="C4" s="14">
        <v>246</v>
      </c>
      <c r="D4" s="14">
        <v>3154003</v>
      </c>
      <c r="E4" s="15" t="s">
        <v>142</v>
      </c>
      <c r="F4" s="15" t="s">
        <v>2</v>
      </c>
      <c r="G4" s="14">
        <v>-54.184986000000002</v>
      </c>
      <c r="H4" s="14">
        <v>-31.029102999999999</v>
      </c>
      <c r="I4" s="15" t="s">
        <v>3</v>
      </c>
      <c r="J4" s="14">
        <v>7</v>
      </c>
      <c r="K4" s="14">
        <v>76</v>
      </c>
      <c r="L4" s="15" t="s">
        <v>10</v>
      </c>
      <c r="M4" s="15" t="s">
        <v>141</v>
      </c>
      <c r="N4" s="14">
        <v>389</v>
      </c>
      <c r="O4" s="15" t="s">
        <v>6</v>
      </c>
      <c r="P4" s="15" t="s">
        <v>7</v>
      </c>
      <c r="Q4" s="15" t="s">
        <v>8</v>
      </c>
      <c r="R4" s="14">
        <v>30</v>
      </c>
      <c r="S4" s="14">
        <v>142.29333199999999</v>
      </c>
      <c r="T4" s="14">
        <v>143.559999</v>
      </c>
      <c r="U4" s="14">
        <v>130.843333</v>
      </c>
      <c r="V4" s="14">
        <v>183.20666700000001</v>
      </c>
      <c r="W4" s="14">
        <v>152.72</v>
      </c>
      <c r="X4" s="14">
        <v>142.85666699999999</v>
      </c>
      <c r="Y4" s="14">
        <v>154.60666599999999</v>
      </c>
      <c r="Z4" s="14">
        <v>106.486666</v>
      </c>
      <c r="AA4" s="14">
        <v>140.14333400000001</v>
      </c>
      <c r="AB4" s="14">
        <v>155.10999899999999</v>
      </c>
      <c r="AC4" s="14">
        <v>129.44333399999999</v>
      </c>
      <c r="AD4" s="14">
        <v>116.513333</v>
      </c>
      <c r="AE4" s="14">
        <v>1697.783332</v>
      </c>
      <c r="AF4" s="14">
        <v>416.696665</v>
      </c>
      <c r="AG4" s="14">
        <v>478.78333400000002</v>
      </c>
      <c r="AH4" s="14">
        <v>401.23666700000001</v>
      </c>
      <c r="AI4" s="14">
        <v>401.066666</v>
      </c>
      <c r="AM4" s="61">
        <f t="shared" si="0"/>
        <v>31.029102999999999</v>
      </c>
      <c r="AN4" s="61">
        <f t="shared" si="1"/>
        <v>54.184986000000002</v>
      </c>
      <c r="AO4" s="61">
        <f t="shared" si="2"/>
        <v>389</v>
      </c>
      <c r="AQ4" s="62">
        <f t="shared" si="3"/>
        <v>3.4349255705335962</v>
      </c>
      <c r="AR4" s="62">
        <f t="shared" si="4"/>
        <v>3.9924038590008366</v>
      </c>
      <c r="AS4" s="62">
        <f t="shared" si="4"/>
        <v>5.9635793436184459</v>
      </c>
      <c r="AU4" s="61">
        <f t="shared" si="9"/>
        <v>31.029102999999999</v>
      </c>
      <c r="AV4" s="61">
        <f t="shared" si="9"/>
        <v>54.184986000000002</v>
      </c>
      <c r="AW4" s="61">
        <v>387</v>
      </c>
      <c r="AX4" s="71">
        <f t="shared" si="5"/>
        <v>2</v>
      </c>
      <c r="AY4" s="72">
        <f t="shared" si="6"/>
        <v>5.1413881748071976E-3</v>
      </c>
      <c r="BA4" s="62">
        <f t="shared" si="7"/>
        <v>3.4349255705335962</v>
      </c>
      <c r="BB4" s="62">
        <f t="shared" si="8"/>
        <v>3.9924038590008366</v>
      </c>
      <c r="BC4" s="62">
        <f t="shared" si="8"/>
        <v>5.9584246930297819</v>
      </c>
    </row>
    <row r="5" spans="1:55" x14ac:dyDescent="0.25">
      <c r="A5" s="14">
        <v>197</v>
      </c>
      <c r="B5" s="15" t="s">
        <v>0</v>
      </c>
      <c r="C5" s="14">
        <v>196</v>
      </c>
      <c r="D5" s="14">
        <v>2954001</v>
      </c>
      <c r="E5" s="15" t="s">
        <v>143</v>
      </c>
      <c r="F5" s="15" t="s">
        <v>2</v>
      </c>
      <c r="G5" s="14">
        <v>-54.824151000000001</v>
      </c>
      <c r="H5" s="14">
        <v>-29.878264000000001</v>
      </c>
      <c r="I5" s="15" t="s">
        <v>3</v>
      </c>
      <c r="J5" s="14">
        <v>7</v>
      </c>
      <c r="K5" s="14">
        <v>76</v>
      </c>
      <c r="L5" s="15" t="s">
        <v>10</v>
      </c>
      <c r="M5" s="15" t="s">
        <v>144</v>
      </c>
      <c r="N5" s="14">
        <v>133</v>
      </c>
      <c r="O5" s="15" t="s">
        <v>6</v>
      </c>
      <c r="P5" s="15" t="s">
        <v>7</v>
      </c>
      <c r="Q5" s="15" t="s">
        <v>8</v>
      </c>
      <c r="R5" s="14">
        <v>30</v>
      </c>
      <c r="S5" s="14">
        <v>127.173332</v>
      </c>
      <c r="T5" s="14">
        <v>125.02666600000001</v>
      </c>
      <c r="U5" s="14">
        <v>125.239999</v>
      </c>
      <c r="V5" s="14">
        <v>178.123333</v>
      </c>
      <c r="W5" s="14">
        <v>136.64333400000001</v>
      </c>
      <c r="X5" s="14">
        <v>118.936666</v>
      </c>
      <c r="Y5" s="14">
        <v>135.316667</v>
      </c>
      <c r="Z5" s="14">
        <v>88.046666000000002</v>
      </c>
      <c r="AA5" s="14">
        <v>151.89666600000001</v>
      </c>
      <c r="AB5" s="14">
        <v>168.906666</v>
      </c>
      <c r="AC5" s="14">
        <v>139.57333399999999</v>
      </c>
      <c r="AD5" s="14">
        <v>111.056668</v>
      </c>
      <c r="AE5" s="14">
        <v>1605.9399969999999</v>
      </c>
      <c r="AF5" s="14">
        <v>377.43999700000001</v>
      </c>
      <c r="AG5" s="14">
        <v>433.70333299999999</v>
      </c>
      <c r="AH5" s="14">
        <v>375.25999899999999</v>
      </c>
      <c r="AI5" s="14">
        <v>419.53666800000002</v>
      </c>
      <c r="AM5" s="61">
        <f t="shared" si="0"/>
        <v>29.878264000000001</v>
      </c>
      <c r="AN5" s="61">
        <f t="shared" si="1"/>
        <v>54.824151000000001</v>
      </c>
      <c r="AO5" s="61">
        <f t="shared" si="2"/>
        <v>133</v>
      </c>
      <c r="AQ5" s="62">
        <f t="shared" si="3"/>
        <v>3.3971312595138823</v>
      </c>
      <c r="AR5" s="62">
        <f t="shared" si="4"/>
        <v>4.0041308085479335</v>
      </c>
      <c r="AS5" s="62">
        <f t="shared" si="4"/>
        <v>4.8903491282217537</v>
      </c>
      <c r="AU5" s="61">
        <f t="shared" si="9"/>
        <v>29.878264000000001</v>
      </c>
      <c r="AV5" s="61">
        <f t="shared" si="9"/>
        <v>54.824151000000001</v>
      </c>
      <c r="AW5" s="61">
        <v>133</v>
      </c>
      <c r="AX5" s="71">
        <f t="shared" si="5"/>
        <v>0</v>
      </c>
      <c r="AY5" s="72">
        <f t="shared" si="6"/>
        <v>0</v>
      </c>
      <c r="BA5" s="62">
        <f t="shared" si="7"/>
        <v>3.3971312595138823</v>
      </c>
      <c r="BB5" s="62">
        <f t="shared" si="8"/>
        <v>4.0041308085479335</v>
      </c>
      <c r="BC5" s="62">
        <f t="shared" si="8"/>
        <v>4.8903491282217537</v>
      </c>
    </row>
    <row r="6" spans="1:55" x14ac:dyDescent="0.25">
      <c r="A6" s="14">
        <v>198</v>
      </c>
      <c r="B6" s="15" t="s">
        <v>0</v>
      </c>
      <c r="C6" s="14">
        <v>197</v>
      </c>
      <c r="D6" s="14">
        <v>2954004</v>
      </c>
      <c r="E6" s="15" t="s">
        <v>145</v>
      </c>
      <c r="F6" s="15" t="s">
        <v>2</v>
      </c>
      <c r="G6" s="14">
        <v>-54.735258999999999</v>
      </c>
      <c r="H6" s="14">
        <v>-29.366318</v>
      </c>
      <c r="I6" s="15" t="s">
        <v>3</v>
      </c>
      <c r="J6" s="14">
        <v>7</v>
      </c>
      <c r="K6" s="14">
        <v>76</v>
      </c>
      <c r="L6" s="15" t="s">
        <v>10</v>
      </c>
      <c r="M6" s="15" t="s">
        <v>146</v>
      </c>
      <c r="N6" s="14">
        <v>140</v>
      </c>
      <c r="O6" s="15" t="s">
        <v>6</v>
      </c>
      <c r="P6" s="15" t="s">
        <v>7</v>
      </c>
      <c r="Q6" s="15" t="s">
        <v>8</v>
      </c>
      <c r="R6" s="14">
        <v>30</v>
      </c>
      <c r="S6" s="14">
        <v>138.373333</v>
      </c>
      <c r="T6" s="14">
        <v>154.246666</v>
      </c>
      <c r="U6" s="14">
        <v>156.346667</v>
      </c>
      <c r="V6" s="14">
        <v>190.61333300000001</v>
      </c>
      <c r="W6" s="14">
        <v>151.943333</v>
      </c>
      <c r="X6" s="14">
        <v>136.14666600000001</v>
      </c>
      <c r="Y6" s="14">
        <v>153.98666600000001</v>
      </c>
      <c r="Z6" s="14">
        <v>99.253332999999998</v>
      </c>
      <c r="AA6" s="14">
        <v>158.256665</v>
      </c>
      <c r="AB6" s="14">
        <v>195.98333299999999</v>
      </c>
      <c r="AC6" s="14">
        <v>171.23333299999999</v>
      </c>
      <c r="AD6" s="14">
        <v>113.513333</v>
      </c>
      <c r="AE6" s="14">
        <v>1819.8966620000001</v>
      </c>
      <c r="AF6" s="14">
        <v>448.96666599999998</v>
      </c>
      <c r="AG6" s="14">
        <v>478.70333199999999</v>
      </c>
      <c r="AH6" s="14">
        <v>411.49666400000001</v>
      </c>
      <c r="AI6" s="14">
        <v>480.72999900000002</v>
      </c>
      <c r="AM6" s="61">
        <f t="shared" si="0"/>
        <v>29.366318</v>
      </c>
      <c r="AN6" s="61">
        <f t="shared" si="1"/>
        <v>54.735258999999999</v>
      </c>
      <c r="AO6" s="61">
        <f t="shared" si="2"/>
        <v>140</v>
      </c>
      <c r="AQ6" s="62">
        <f t="shared" si="3"/>
        <v>3.3798483713318044</v>
      </c>
      <c r="AR6" s="62">
        <f t="shared" si="4"/>
        <v>4.0025080904353407</v>
      </c>
      <c r="AS6" s="62">
        <f t="shared" si="4"/>
        <v>4.9416424226093039</v>
      </c>
      <c r="AU6" s="61">
        <f t="shared" si="9"/>
        <v>29.366318</v>
      </c>
      <c r="AV6" s="61">
        <f t="shared" si="9"/>
        <v>54.735258999999999</v>
      </c>
      <c r="AW6" s="61">
        <v>133</v>
      </c>
      <c r="AX6" s="71">
        <f t="shared" si="5"/>
        <v>7</v>
      </c>
      <c r="AY6" s="72">
        <f t="shared" si="6"/>
        <v>0.05</v>
      </c>
      <c r="BA6" s="62">
        <f t="shared" si="7"/>
        <v>3.3798483713318044</v>
      </c>
      <c r="BB6" s="62">
        <f t="shared" si="8"/>
        <v>4.0025080904353407</v>
      </c>
      <c r="BC6" s="62">
        <f t="shared" si="8"/>
        <v>4.8903491282217537</v>
      </c>
    </row>
    <row r="7" spans="1:55" x14ac:dyDescent="0.25">
      <c r="A7" s="14">
        <v>199</v>
      </c>
      <c r="B7" s="15" t="s">
        <v>0</v>
      </c>
      <c r="C7" s="14">
        <v>198</v>
      </c>
      <c r="D7" s="14">
        <v>2954005</v>
      </c>
      <c r="E7" s="15" t="s">
        <v>147</v>
      </c>
      <c r="F7" s="15" t="s">
        <v>2</v>
      </c>
      <c r="G7" s="14">
        <v>-54.501367999999999</v>
      </c>
      <c r="H7" s="14">
        <v>-29.359375</v>
      </c>
      <c r="I7" s="15" t="s">
        <v>3</v>
      </c>
      <c r="J7" s="14">
        <v>7</v>
      </c>
      <c r="K7" s="14">
        <v>76</v>
      </c>
      <c r="L7" s="15" t="s">
        <v>10</v>
      </c>
      <c r="M7" s="15" t="s">
        <v>146</v>
      </c>
      <c r="N7" s="14">
        <v>159</v>
      </c>
      <c r="O7" s="15" t="s">
        <v>6</v>
      </c>
      <c r="P7" s="15" t="s">
        <v>7</v>
      </c>
      <c r="Q7" s="15" t="s">
        <v>8</v>
      </c>
      <c r="R7" s="14">
        <v>30</v>
      </c>
      <c r="S7" s="14">
        <v>139.30333300000001</v>
      </c>
      <c r="T7" s="14">
        <v>146.42000100000001</v>
      </c>
      <c r="U7" s="14">
        <v>155.69666799999999</v>
      </c>
      <c r="V7" s="14">
        <v>184.68333200000001</v>
      </c>
      <c r="W7" s="14">
        <v>150.38999999999999</v>
      </c>
      <c r="X7" s="14">
        <v>146.57333299999999</v>
      </c>
      <c r="Y7" s="14">
        <v>164.85</v>
      </c>
      <c r="Z7" s="14">
        <v>107.36</v>
      </c>
      <c r="AA7" s="14">
        <v>166.65</v>
      </c>
      <c r="AB7" s="14">
        <v>195.92666700000001</v>
      </c>
      <c r="AC7" s="14">
        <v>162.83333300000001</v>
      </c>
      <c r="AD7" s="14">
        <v>113.570001</v>
      </c>
      <c r="AE7" s="14">
        <v>1834.256668</v>
      </c>
      <c r="AF7" s="14">
        <v>441.42000200000001</v>
      </c>
      <c r="AG7" s="14">
        <v>481.64666499999998</v>
      </c>
      <c r="AH7" s="14">
        <v>438.86</v>
      </c>
      <c r="AI7" s="14">
        <v>472.33000099999998</v>
      </c>
      <c r="AM7" s="61">
        <f t="shared" si="0"/>
        <v>29.359375</v>
      </c>
      <c r="AN7" s="61">
        <f t="shared" si="1"/>
        <v>54.501367999999999</v>
      </c>
      <c r="AO7" s="61">
        <f t="shared" si="2"/>
        <v>159</v>
      </c>
      <c r="AQ7" s="62">
        <f t="shared" si="3"/>
        <v>3.3796119160537934</v>
      </c>
      <c r="AR7" s="62">
        <f t="shared" si="4"/>
        <v>3.9982258022716066</v>
      </c>
      <c r="AS7" s="62">
        <f t="shared" si="4"/>
        <v>5.0689042022202315</v>
      </c>
      <c r="AU7" s="61">
        <f t="shared" si="9"/>
        <v>29.359375</v>
      </c>
      <c r="AV7" s="61">
        <f t="shared" si="9"/>
        <v>54.501367999999999</v>
      </c>
      <c r="AW7" s="61">
        <v>159</v>
      </c>
      <c r="AX7" s="71">
        <f t="shared" si="5"/>
        <v>0</v>
      </c>
      <c r="AY7" s="72">
        <f t="shared" si="6"/>
        <v>0</v>
      </c>
      <c r="BA7" s="62">
        <f t="shared" si="7"/>
        <v>3.3796119160537934</v>
      </c>
      <c r="BB7" s="62">
        <f t="shared" si="8"/>
        <v>3.9982258022716066</v>
      </c>
      <c r="BC7" s="62">
        <f t="shared" si="8"/>
        <v>5.0689042022202315</v>
      </c>
    </row>
    <row r="8" spans="1:55" x14ac:dyDescent="0.25">
      <c r="A8" s="14">
        <v>200</v>
      </c>
      <c r="B8" s="15" t="s">
        <v>0</v>
      </c>
      <c r="C8" s="14">
        <v>199</v>
      </c>
      <c r="D8" s="14">
        <v>2954007</v>
      </c>
      <c r="E8" s="15" t="s">
        <v>148</v>
      </c>
      <c r="F8" s="15" t="s">
        <v>2</v>
      </c>
      <c r="G8" s="14">
        <v>-54.689425999999997</v>
      </c>
      <c r="H8" s="14">
        <v>-29.490763000000001</v>
      </c>
      <c r="I8" s="15" t="s">
        <v>3</v>
      </c>
      <c r="J8" s="14">
        <v>7</v>
      </c>
      <c r="K8" s="14">
        <v>76</v>
      </c>
      <c r="L8" s="15" t="s">
        <v>10</v>
      </c>
      <c r="M8" s="15" t="s">
        <v>146</v>
      </c>
      <c r="N8" s="14">
        <v>153</v>
      </c>
      <c r="O8" s="15" t="s">
        <v>6</v>
      </c>
      <c r="P8" s="15" t="s">
        <v>7</v>
      </c>
      <c r="Q8" s="15" t="s">
        <v>8</v>
      </c>
      <c r="R8" s="14">
        <v>30</v>
      </c>
      <c r="S8" s="14">
        <v>157.53999899999999</v>
      </c>
      <c r="T8" s="14">
        <v>152.930001</v>
      </c>
      <c r="U8" s="14">
        <v>152.183333</v>
      </c>
      <c r="V8" s="14">
        <v>199.99666500000001</v>
      </c>
      <c r="W8" s="14">
        <v>153.633332</v>
      </c>
      <c r="X8" s="14">
        <v>130.536666</v>
      </c>
      <c r="Y8" s="14">
        <v>162.37333100000001</v>
      </c>
      <c r="Z8" s="14">
        <v>102.403333</v>
      </c>
      <c r="AA8" s="14">
        <v>168.246668</v>
      </c>
      <c r="AB8" s="14">
        <v>189.16666699999999</v>
      </c>
      <c r="AC8" s="14">
        <v>169.183334</v>
      </c>
      <c r="AD8" s="14">
        <v>120.22666700000001</v>
      </c>
      <c r="AE8" s="14">
        <v>1858.419997</v>
      </c>
      <c r="AF8" s="14">
        <v>462.65333299999998</v>
      </c>
      <c r="AG8" s="14">
        <v>484.16666300000003</v>
      </c>
      <c r="AH8" s="14">
        <v>433.02333199999998</v>
      </c>
      <c r="AI8" s="14">
        <v>478.57666899999998</v>
      </c>
      <c r="AM8" s="61">
        <f t="shared" ref="AM8:AM16" si="10">ABS(H8)</f>
        <v>29.490763000000001</v>
      </c>
      <c r="AN8" s="61">
        <f t="shared" ref="AN8:AN16" si="11">ABS(G8)</f>
        <v>54.689425999999997</v>
      </c>
      <c r="AO8" s="61">
        <f t="shared" ref="AO8:AO16" si="12">N8</f>
        <v>153</v>
      </c>
      <c r="AQ8" s="62">
        <f t="shared" ref="AQ8:AQ16" si="13">LN(AM8)</f>
        <v>3.3840770956698285</v>
      </c>
      <c r="AR8" s="62">
        <f t="shared" ref="AR8:AR16" si="14">LN(AN8)</f>
        <v>4.0016703817833985</v>
      </c>
      <c r="AS8" s="62">
        <f t="shared" ref="AS8:AS16" si="15">LN(AO8)</f>
        <v>5.0304379213924353</v>
      </c>
      <c r="AU8" s="61">
        <f t="shared" ref="AU8:AU16" si="16">AM8</f>
        <v>29.490763000000001</v>
      </c>
      <c r="AV8" s="61">
        <f t="shared" ref="AV8:AV16" si="17">AN8</f>
        <v>54.689425999999997</v>
      </c>
      <c r="AW8" s="61">
        <v>150</v>
      </c>
      <c r="AX8" s="71">
        <f t="shared" ref="AX8:AX16" si="18">ABS(AO8-AW8)</f>
        <v>3</v>
      </c>
      <c r="AY8" s="72">
        <f t="shared" ref="AY8:AY16" si="19">ABS((AX8/AO8))</f>
        <v>1.9607843137254902E-2</v>
      </c>
      <c r="BA8" s="62">
        <f t="shared" ref="BA8:BA16" si="20">LN(AU8)</f>
        <v>3.3840770956698285</v>
      </c>
      <c r="BB8" s="62">
        <f t="shared" ref="BB8:BB16" si="21">LN(AV8)</f>
        <v>4.0016703817833985</v>
      </c>
      <c r="BC8" s="62">
        <f t="shared" ref="BC8:BC16" si="22">LN(AW8)</f>
        <v>5.0106352940962555</v>
      </c>
    </row>
    <row r="9" spans="1:55" x14ac:dyDescent="0.25">
      <c r="A9" s="14">
        <v>224</v>
      </c>
      <c r="B9" s="15" t="s">
        <v>0</v>
      </c>
      <c r="C9" s="14">
        <v>223</v>
      </c>
      <c r="D9" s="14">
        <v>3054002</v>
      </c>
      <c r="E9" s="15" t="s">
        <v>149</v>
      </c>
      <c r="F9" s="15" t="s">
        <v>2</v>
      </c>
      <c r="G9" s="14">
        <v>-54.676378</v>
      </c>
      <c r="H9" s="14">
        <v>-30.978545</v>
      </c>
      <c r="I9" s="15" t="s">
        <v>3</v>
      </c>
      <c r="J9" s="14">
        <v>7</v>
      </c>
      <c r="K9" s="14">
        <v>76</v>
      </c>
      <c r="L9" s="15" t="s">
        <v>10</v>
      </c>
      <c r="M9" s="15" t="s">
        <v>141</v>
      </c>
      <c r="N9" s="14">
        <v>137</v>
      </c>
      <c r="O9" s="15" t="s">
        <v>6</v>
      </c>
      <c r="P9" s="15" t="s">
        <v>7</v>
      </c>
      <c r="Q9" s="15" t="s">
        <v>8</v>
      </c>
      <c r="R9" s="14">
        <v>30</v>
      </c>
      <c r="S9" s="14">
        <v>111.83999900000001</v>
      </c>
      <c r="T9" s="14">
        <v>122.829999</v>
      </c>
      <c r="U9" s="14">
        <v>112.8</v>
      </c>
      <c r="V9" s="14">
        <v>164.34</v>
      </c>
      <c r="W9" s="14">
        <v>131.623333</v>
      </c>
      <c r="X9" s="14">
        <v>116.53</v>
      </c>
      <c r="Y9" s="14">
        <v>116.353334</v>
      </c>
      <c r="Z9" s="14">
        <v>87.049999</v>
      </c>
      <c r="AA9" s="14">
        <v>105.566666</v>
      </c>
      <c r="AB9" s="14">
        <v>128.376666</v>
      </c>
      <c r="AC9" s="14">
        <v>113.883334</v>
      </c>
      <c r="AD9" s="14">
        <v>96.48</v>
      </c>
      <c r="AE9" s="14">
        <v>1407.673331</v>
      </c>
      <c r="AF9" s="14">
        <v>347.46999799999998</v>
      </c>
      <c r="AG9" s="14">
        <v>412.49333300000001</v>
      </c>
      <c r="AH9" s="14">
        <v>308.97000000000003</v>
      </c>
      <c r="AI9" s="14">
        <v>338.73999900000001</v>
      </c>
      <c r="AM9" s="61">
        <f t="shared" si="10"/>
        <v>30.978545</v>
      </c>
      <c r="AN9" s="61">
        <f t="shared" si="11"/>
        <v>54.676378</v>
      </c>
      <c r="AO9" s="61">
        <f t="shared" si="12"/>
        <v>137</v>
      </c>
      <c r="AQ9" s="62">
        <f t="shared" si="13"/>
        <v>3.4332948681014184</v>
      </c>
      <c r="AR9" s="62">
        <f t="shared" si="14"/>
        <v>4.001431769720309</v>
      </c>
      <c r="AS9" s="62">
        <f t="shared" si="15"/>
        <v>4.9199809258281251</v>
      </c>
      <c r="AU9" s="61">
        <f t="shared" si="16"/>
        <v>30.978545</v>
      </c>
      <c r="AV9" s="61">
        <f t="shared" si="17"/>
        <v>54.676378</v>
      </c>
      <c r="AW9" s="61">
        <v>137</v>
      </c>
      <c r="AX9" s="71">
        <f t="shared" si="18"/>
        <v>0</v>
      </c>
      <c r="AY9" s="72">
        <f t="shared" si="19"/>
        <v>0</v>
      </c>
      <c r="BA9" s="62">
        <f t="shared" si="20"/>
        <v>3.4332948681014184</v>
      </c>
      <c r="BB9" s="62">
        <f t="shared" si="21"/>
        <v>4.001431769720309</v>
      </c>
      <c r="BC9" s="62">
        <f t="shared" si="22"/>
        <v>4.9199809258281251</v>
      </c>
    </row>
    <row r="10" spans="1:55" x14ac:dyDescent="0.25">
      <c r="A10" s="14">
        <v>203</v>
      </c>
      <c r="B10" s="15" t="s">
        <v>0</v>
      </c>
      <c r="C10" s="14">
        <v>202</v>
      </c>
      <c r="D10" s="14">
        <v>2955002</v>
      </c>
      <c r="E10" s="15" t="s">
        <v>150</v>
      </c>
      <c r="F10" s="15" t="s">
        <v>2</v>
      </c>
      <c r="G10" s="14">
        <v>-55.474984999999997</v>
      </c>
      <c r="H10" s="14">
        <v>-29.196593</v>
      </c>
      <c r="I10" s="15" t="s">
        <v>3</v>
      </c>
      <c r="J10" s="14">
        <v>7</v>
      </c>
      <c r="K10" s="14">
        <v>76</v>
      </c>
      <c r="L10" s="15" t="s">
        <v>10</v>
      </c>
      <c r="M10" s="15" t="s">
        <v>128</v>
      </c>
      <c r="N10" s="14">
        <v>111</v>
      </c>
      <c r="O10" s="15" t="s">
        <v>6</v>
      </c>
      <c r="P10" s="15" t="s">
        <v>7</v>
      </c>
      <c r="Q10" s="15" t="s">
        <v>8</v>
      </c>
      <c r="R10" s="14">
        <v>30</v>
      </c>
      <c r="S10" s="14">
        <v>132.01333199999999</v>
      </c>
      <c r="T10" s="14">
        <v>139.27333400000001</v>
      </c>
      <c r="U10" s="14">
        <v>148.42333199999999</v>
      </c>
      <c r="V10" s="14">
        <v>200.23666600000001</v>
      </c>
      <c r="W10" s="14">
        <v>141.099999</v>
      </c>
      <c r="X10" s="14">
        <v>120.859999</v>
      </c>
      <c r="Y10" s="14">
        <v>112.49333300000001</v>
      </c>
      <c r="Z10" s="14">
        <v>81.263334</v>
      </c>
      <c r="AA10" s="14">
        <v>137.343334</v>
      </c>
      <c r="AB10" s="14">
        <v>183.226665</v>
      </c>
      <c r="AC10" s="14">
        <v>160.093334</v>
      </c>
      <c r="AD10" s="14">
        <v>119.563334</v>
      </c>
      <c r="AE10" s="14">
        <v>1675.889997</v>
      </c>
      <c r="AF10" s="14">
        <v>419.70999799999998</v>
      </c>
      <c r="AG10" s="14">
        <v>462.196665</v>
      </c>
      <c r="AH10" s="14">
        <v>331.10000100000002</v>
      </c>
      <c r="AI10" s="14">
        <v>462.88333299999999</v>
      </c>
      <c r="AM10" s="61">
        <f t="shared" si="10"/>
        <v>29.196593</v>
      </c>
      <c r="AN10" s="61">
        <f t="shared" si="11"/>
        <v>55.474984999999997</v>
      </c>
      <c r="AO10" s="61">
        <f t="shared" si="12"/>
        <v>111</v>
      </c>
      <c r="AQ10" s="62">
        <f t="shared" si="13"/>
        <v>3.3740520243846275</v>
      </c>
      <c r="AR10" s="62">
        <f t="shared" si="14"/>
        <v>4.0159321984265528</v>
      </c>
      <c r="AS10" s="62">
        <f t="shared" si="15"/>
        <v>4.7095302013123339</v>
      </c>
      <c r="AU10" s="61">
        <f t="shared" si="16"/>
        <v>29.196593</v>
      </c>
      <c r="AV10" s="61">
        <f t="shared" si="17"/>
        <v>55.474984999999997</v>
      </c>
      <c r="AW10" s="61">
        <v>111</v>
      </c>
      <c r="AX10" s="71">
        <f t="shared" si="18"/>
        <v>0</v>
      </c>
      <c r="AY10" s="72">
        <f t="shared" si="19"/>
        <v>0</v>
      </c>
      <c r="BA10" s="62">
        <f t="shared" si="20"/>
        <v>3.3740520243846275</v>
      </c>
      <c r="BB10" s="62">
        <f t="shared" si="21"/>
        <v>4.0159321984265528</v>
      </c>
      <c r="BC10" s="62">
        <f t="shared" si="22"/>
        <v>4.7095302013123339</v>
      </c>
    </row>
    <row r="11" spans="1:55" x14ac:dyDescent="0.25">
      <c r="A11" s="14">
        <v>206</v>
      </c>
      <c r="B11" s="15" t="s">
        <v>0</v>
      </c>
      <c r="C11" s="14">
        <v>205</v>
      </c>
      <c r="D11" s="14">
        <v>2955008</v>
      </c>
      <c r="E11" s="15" t="s">
        <v>151</v>
      </c>
      <c r="F11" s="15" t="s">
        <v>2</v>
      </c>
      <c r="G11" s="14">
        <v>-55.482487999999996</v>
      </c>
      <c r="H11" s="14">
        <v>-29.591038000000001</v>
      </c>
      <c r="I11" s="15" t="s">
        <v>3</v>
      </c>
      <c r="J11" s="14">
        <v>7</v>
      </c>
      <c r="K11" s="14">
        <v>76</v>
      </c>
      <c r="L11" s="15" t="s">
        <v>10</v>
      </c>
      <c r="M11" s="15" t="s">
        <v>152</v>
      </c>
      <c r="N11" s="14">
        <v>102</v>
      </c>
      <c r="O11" s="15" t="s">
        <v>6</v>
      </c>
      <c r="P11" s="15" t="s">
        <v>7</v>
      </c>
      <c r="Q11" s="15" t="s">
        <v>8</v>
      </c>
      <c r="R11" s="14">
        <v>30</v>
      </c>
      <c r="S11" s="14">
        <v>131.76666599999999</v>
      </c>
      <c r="T11" s="14">
        <v>136.51333299999999</v>
      </c>
      <c r="U11" s="14">
        <v>147.156667</v>
      </c>
      <c r="V11" s="14">
        <v>184.92999900000001</v>
      </c>
      <c r="W11" s="14">
        <v>136.843334</v>
      </c>
      <c r="X11" s="14">
        <v>116.546667</v>
      </c>
      <c r="Y11" s="14">
        <v>120.69666700000001</v>
      </c>
      <c r="Z11" s="14">
        <v>84.773332999999994</v>
      </c>
      <c r="AA11" s="14">
        <v>133.60333299999999</v>
      </c>
      <c r="AB11" s="14">
        <v>175.98999900000001</v>
      </c>
      <c r="AC11" s="14">
        <v>152.64333300000001</v>
      </c>
      <c r="AD11" s="14">
        <v>110.110001</v>
      </c>
      <c r="AE11" s="14">
        <v>1631.5733299999999</v>
      </c>
      <c r="AF11" s="14">
        <v>415.436667</v>
      </c>
      <c r="AG11" s="14">
        <v>438.319999</v>
      </c>
      <c r="AH11" s="14">
        <v>339.07333199999999</v>
      </c>
      <c r="AI11" s="14">
        <v>438.74333200000001</v>
      </c>
      <c r="AM11" s="61">
        <f t="shared" si="10"/>
        <v>29.591038000000001</v>
      </c>
      <c r="AN11" s="61">
        <f t="shared" si="11"/>
        <v>55.482487999999996</v>
      </c>
      <c r="AO11" s="61">
        <f t="shared" si="12"/>
        <v>102</v>
      </c>
      <c r="AQ11" s="62">
        <f t="shared" si="13"/>
        <v>3.3874715452155724</v>
      </c>
      <c r="AR11" s="62">
        <f t="shared" si="14"/>
        <v>4.0160674394303095</v>
      </c>
      <c r="AS11" s="62">
        <f t="shared" si="15"/>
        <v>4.6249728132842707</v>
      </c>
      <c r="AU11" s="61">
        <f t="shared" si="16"/>
        <v>29.591038000000001</v>
      </c>
      <c r="AV11" s="61">
        <f t="shared" si="17"/>
        <v>55.482487999999996</v>
      </c>
      <c r="AW11" s="61">
        <v>101</v>
      </c>
      <c r="AX11" s="71">
        <f t="shared" si="18"/>
        <v>1</v>
      </c>
      <c r="AY11" s="72">
        <f t="shared" si="19"/>
        <v>9.8039215686274508E-3</v>
      </c>
      <c r="BA11" s="62">
        <f t="shared" si="20"/>
        <v>3.3874715452155724</v>
      </c>
      <c r="BB11" s="62">
        <f t="shared" si="21"/>
        <v>4.0160674394303095</v>
      </c>
      <c r="BC11" s="62">
        <f t="shared" si="22"/>
        <v>4.6151205168412597</v>
      </c>
    </row>
    <row r="12" spans="1:55" x14ac:dyDescent="0.25">
      <c r="A12" s="14">
        <v>228</v>
      </c>
      <c r="B12" s="15" t="s">
        <v>0</v>
      </c>
      <c r="C12" s="14">
        <v>227</v>
      </c>
      <c r="D12" s="14">
        <v>3055004</v>
      </c>
      <c r="E12" s="15" t="s">
        <v>153</v>
      </c>
      <c r="F12" s="15" t="s">
        <v>2</v>
      </c>
      <c r="G12" s="14">
        <v>-55.092765</v>
      </c>
      <c r="H12" s="14">
        <v>-30.02993</v>
      </c>
      <c r="I12" s="15" t="s">
        <v>3</v>
      </c>
      <c r="J12" s="14">
        <v>7</v>
      </c>
      <c r="K12" s="14">
        <v>76</v>
      </c>
      <c r="L12" s="15" t="s">
        <v>10</v>
      </c>
      <c r="M12" s="15" t="s">
        <v>144</v>
      </c>
      <c r="N12" s="14">
        <v>108</v>
      </c>
      <c r="O12" s="15" t="s">
        <v>6</v>
      </c>
      <c r="P12" s="15" t="s">
        <v>7</v>
      </c>
      <c r="Q12" s="15" t="s">
        <v>8</v>
      </c>
      <c r="R12" s="14">
        <v>30</v>
      </c>
      <c r="S12" s="14">
        <v>125.986667</v>
      </c>
      <c r="T12" s="14">
        <v>114.840001</v>
      </c>
      <c r="U12" s="14">
        <v>129.61666700000001</v>
      </c>
      <c r="V12" s="14">
        <v>175.00666699999999</v>
      </c>
      <c r="W12" s="14">
        <v>137.47</v>
      </c>
      <c r="X12" s="14">
        <v>118.86</v>
      </c>
      <c r="Y12" s="14">
        <v>125.059999</v>
      </c>
      <c r="Z12" s="14">
        <v>82.786666999999994</v>
      </c>
      <c r="AA12" s="14">
        <v>152.20000099999999</v>
      </c>
      <c r="AB12" s="14">
        <v>163.21333200000001</v>
      </c>
      <c r="AC12" s="14">
        <v>139.91999999999999</v>
      </c>
      <c r="AD12" s="14">
        <v>113.883334</v>
      </c>
      <c r="AE12" s="14">
        <v>1578.8433339999999</v>
      </c>
      <c r="AF12" s="14">
        <v>370.44333399999999</v>
      </c>
      <c r="AG12" s="14">
        <v>431.33666799999997</v>
      </c>
      <c r="AH12" s="14">
        <v>360.04666700000001</v>
      </c>
      <c r="AI12" s="14">
        <v>417.01666599999999</v>
      </c>
      <c r="AM12" s="61">
        <f t="shared" si="10"/>
        <v>30.02993</v>
      </c>
      <c r="AN12" s="61">
        <f t="shared" si="11"/>
        <v>55.092765</v>
      </c>
      <c r="AO12" s="61">
        <f t="shared" si="12"/>
        <v>108</v>
      </c>
      <c r="AQ12" s="62">
        <f t="shared" si="13"/>
        <v>3.402194550990191</v>
      </c>
      <c r="AR12" s="62">
        <f t="shared" si="14"/>
        <v>4.009018400822324</v>
      </c>
      <c r="AS12" s="62">
        <f t="shared" si="15"/>
        <v>4.6821312271242199</v>
      </c>
      <c r="AU12" s="61">
        <f t="shared" si="16"/>
        <v>30.02993</v>
      </c>
      <c r="AV12" s="61">
        <f t="shared" si="17"/>
        <v>55.092765</v>
      </c>
      <c r="AW12" s="61">
        <v>109</v>
      </c>
      <c r="AX12" s="71">
        <f t="shared" si="18"/>
        <v>1</v>
      </c>
      <c r="AY12" s="72">
        <f t="shared" si="19"/>
        <v>9.2592592592592587E-3</v>
      </c>
      <c r="BA12" s="62">
        <f t="shared" si="20"/>
        <v>3.402194550990191</v>
      </c>
      <c r="BB12" s="62">
        <f t="shared" si="21"/>
        <v>4.009018400822324</v>
      </c>
      <c r="BC12" s="62">
        <f t="shared" si="22"/>
        <v>4.6913478822291435</v>
      </c>
    </row>
    <row r="13" spans="1:55" x14ac:dyDescent="0.25">
      <c r="A13" s="14">
        <v>208</v>
      </c>
      <c r="B13" s="15" t="s">
        <v>0</v>
      </c>
      <c r="C13" s="14">
        <v>207</v>
      </c>
      <c r="D13" s="14">
        <v>2956006</v>
      </c>
      <c r="E13" s="15" t="s">
        <v>154</v>
      </c>
      <c r="F13" s="15" t="s">
        <v>2</v>
      </c>
      <c r="G13" s="14">
        <v>-56.055267999999998</v>
      </c>
      <c r="H13" s="14">
        <v>-29.308813000000001</v>
      </c>
      <c r="I13" s="15" t="s">
        <v>3</v>
      </c>
      <c r="J13" s="14">
        <v>7</v>
      </c>
      <c r="K13" s="14">
        <v>76</v>
      </c>
      <c r="L13" s="15" t="s">
        <v>10</v>
      </c>
      <c r="M13" s="15" t="s">
        <v>155</v>
      </c>
      <c r="N13" s="14">
        <v>61</v>
      </c>
      <c r="O13" s="15" t="s">
        <v>6</v>
      </c>
      <c r="P13" s="15" t="s">
        <v>7</v>
      </c>
      <c r="Q13" s="15" t="s">
        <v>8</v>
      </c>
      <c r="R13" s="14">
        <v>29</v>
      </c>
      <c r="S13" s="14">
        <v>140.47241299999999</v>
      </c>
      <c r="T13" s="14">
        <v>140.955172</v>
      </c>
      <c r="U13" s="14">
        <v>162.18275800000001</v>
      </c>
      <c r="V13" s="14">
        <v>196.53103400000001</v>
      </c>
      <c r="W13" s="14">
        <v>134.69310300000001</v>
      </c>
      <c r="X13" s="14">
        <v>113.46551700000001</v>
      </c>
      <c r="Y13" s="14">
        <v>106.62758599999999</v>
      </c>
      <c r="Z13" s="14">
        <v>67.540000000000006</v>
      </c>
      <c r="AA13" s="14">
        <v>137.20666600000001</v>
      </c>
      <c r="AB13" s="14">
        <v>169.83</v>
      </c>
      <c r="AC13" s="14">
        <v>153.52999800000001</v>
      </c>
      <c r="AD13" s="14">
        <v>129.80666500000001</v>
      </c>
      <c r="AE13" s="14">
        <v>1652.8409119999999</v>
      </c>
      <c r="AF13" s="14">
        <v>443.610343</v>
      </c>
      <c r="AG13" s="14">
        <v>444.68965300000002</v>
      </c>
      <c r="AH13" s="14">
        <v>311.37425300000001</v>
      </c>
      <c r="AI13" s="14">
        <v>453.16666300000003</v>
      </c>
      <c r="AM13" s="61">
        <f t="shared" si="10"/>
        <v>29.308813000000001</v>
      </c>
      <c r="AN13" s="61">
        <f t="shared" si="11"/>
        <v>56.055267999999998</v>
      </c>
      <c r="AO13" s="61">
        <f t="shared" si="12"/>
        <v>61</v>
      </c>
      <c r="AQ13" s="62">
        <f t="shared" si="13"/>
        <v>3.3778882557792227</v>
      </c>
      <c r="AR13" s="62">
        <f t="shared" si="14"/>
        <v>4.0263381326127705</v>
      </c>
      <c r="AS13" s="62">
        <f t="shared" si="15"/>
        <v>4.1108738641733114</v>
      </c>
      <c r="AU13" s="61">
        <f t="shared" si="16"/>
        <v>29.308813000000001</v>
      </c>
      <c r="AV13" s="61">
        <f t="shared" si="17"/>
        <v>56.055267999999998</v>
      </c>
      <c r="AW13" s="61">
        <v>61</v>
      </c>
      <c r="AX13" s="71">
        <f t="shared" si="18"/>
        <v>0</v>
      </c>
      <c r="AY13" s="72">
        <f t="shared" si="19"/>
        <v>0</v>
      </c>
      <c r="BA13" s="62">
        <f t="shared" si="20"/>
        <v>3.3778882557792227</v>
      </c>
      <c r="BB13" s="62">
        <f t="shared" si="21"/>
        <v>4.0263381326127705</v>
      </c>
      <c r="BC13" s="62">
        <f t="shared" si="22"/>
        <v>4.1108738641733114</v>
      </c>
    </row>
    <row r="14" spans="1:55" x14ac:dyDescent="0.25">
      <c r="A14" s="14">
        <v>229</v>
      </c>
      <c r="B14" s="15" t="s">
        <v>0</v>
      </c>
      <c r="C14" s="14">
        <v>228</v>
      </c>
      <c r="D14" s="14">
        <v>3055005</v>
      </c>
      <c r="E14" s="15" t="s">
        <v>156</v>
      </c>
      <c r="F14" s="15" t="s">
        <v>2</v>
      </c>
      <c r="G14" s="14">
        <v>-55.127212</v>
      </c>
      <c r="H14" s="14">
        <v>-30.533542000000001</v>
      </c>
      <c r="I14" s="15" t="s">
        <v>3</v>
      </c>
      <c r="J14" s="14">
        <v>7</v>
      </c>
      <c r="K14" s="14">
        <v>76</v>
      </c>
      <c r="L14" s="15" t="s">
        <v>10</v>
      </c>
      <c r="M14" s="15" t="s">
        <v>157</v>
      </c>
      <c r="N14" s="14">
        <v>156</v>
      </c>
      <c r="O14" s="15" t="s">
        <v>6</v>
      </c>
      <c r="P14" s="15" t="s">
        <v>7</v>
      </c>
      <c r="Q14" s="15" t="s">
        <v>8</v>
      </c>
      <c r="R14" s="14">
        <v>30</v>
      </c>
      <c r="S14" s="14">
        <v>115.58666700000001</v>
      </c>
      <c r="T14" s="14">
        <v>150.33333400000001</v>
      </c>
      <c r="U14" s="14">
        <v>129.153333</v>
      </c>
      <c r="V14" s="14">
        <v>186.38666799999999</v>
      </c>
      <c r="W14" s="14">
        <v>132.46</v>
      </c>
      <c r="X14" s="14">
        <v>120.983333</v>
      </c>
      <c r="Y14" s="14">
        <v>124.99333300000001</v>
      </c>
      <c r="Z14" s="14">
        <v>92.790001000000004</v>
      </c>
      <c r="AA14" s="14">
        <v>140.63333399999999</v>
      </c>
      <c r="AB14" s="14">
        <v>150.57999899999999</v>
      </c>
      <c r="AC14" s="14">
        <v>131.346667</v>
      </c>
      <c r="AD14" s="14">
        <v>111.489999</v>
      </c>
      <c r="AE14" s="14">
        <v>1586.7366689999999</v>
      </c>
      <c r="AF14" s="14">
        <v>395.07333399999999</v>
      </c>
      <c r="AG14" s="14">
        <v>439.83000199999998</v>
      </c>
      <c r="AH14" s="14">
        <v>358.41666800000002</v>
      </c>
      <c r="AI14" s="14">
        <v>393.41666500000002</v>
      </c>
      <c r="AM14" s="61">
        <f t="shared" si="10"/>
        <v>30.533542000000001</v>
      </c>
      <c r="AN14" s="61">
        <f t="shared" si="11"/>
        <v>55.127212</v>
      </c>
      <c r="AO14" s="61">
        <f t="shared" si="12"/>
        <v>156</v>
      </c>
      <c r="AQ14" s="62">
        <f t="shared" si="13"/>
        <v>3.4188258170497581</v>
      </c>
      <c r="AR14" s="62">
        <f t="shared" si="14"/>
        <v>4.0096434599460711</v>
      </c>
      <c r="AS14" s="62">
        <f t="shared" si="15"/>
        <v>5.0498560072495371</v>
      </c>
      <c r="AU14" s="61">
        <f t="shared" si="16"/>
        <v>30.533542000000001</v>
      </c>
      <c r="AV14" s="61">
        <f t="shared" si="17"/>
        <v>55.127212</v>
      </c>
      <c r="AW14" s="61">
        <v>156</v>
      </c>
      <c r="AX14" s="71">
        <f t="shared" si="18"/>
        <v>0</v>
      </c>
      <c r="AY14" s="72">
        <f t="shared" si="19"/>
        <v>0</v>
      </c>
      <c r="BA14" s="62">
        <f t="shared" si="20"/>
        <v>3.4188258170497581</v>
      </c>
      <c r="BB14" s="62">
        <f t="shared" si="21"/>
        <v>4.0096434599460711</v>
      </c>
      <c r="BC14" s="62">
        <f t="shared" si="22"/>
        <v>5.0498560072495371</v>
      </c>
    </row>
    <row r="15" spans="1:55" x14ac:dyDescent="0.25">
      <c r="A15" s="14">
        <v>209</v>
      </c>
      <c r="B15" s="15" t="s">
        <v>0</v>
      </c>
      <c r="C15" s="14">
        <v>208</v>
      </c>
      <c r="D15" s="14">
        <v>2956007</v>
      </c>
      <c r="E15" s="15" t="s">
        <v>158</v>
      </c>
      <c r="F15" s="15" t="s">
        <v>2</v>
      </c>
      <c r="G15" s="14">
        <v>-56.516385</v>
      </c>
      <c r="H15" s="14">
        <v>-29.770479000000002</v>
      </c>
      <c r="I15" s="15" t="s">
        <v>3</v>
      </c>
      <c r="J15" s="14">
        <v>7</v>
      </c>
      <c r="K15" s="14">
        <v>76</v>
      </c>
      <c r="L15" s="15" t="s">
        <v>10</v>
      </c>
      <c r="M15" s="15" t="s">
        <v>159</v>
      </c>
      <c r="N15" s="14">
        <v>122</v>
      </c>
      <c r="O15" s="15" t="s">
        <v>6</v>
      </c>
      <c r="P15" s="15" t="s">
        <v>7</v>
      </c>
      <c r="Q15" s="15" t="s">
        <v>8</v>
      </c>
      <c r="R15" s="14">
        <v>29</v>
      </c>
      <c r="S15" s="14">
        <v>135.99655200000001</v>
      </c>
      <c r="T15" s="14">
        <v>153.01724100000001</v>
      </c>
      <c r="U15" s="14">
        <v>176.68965399999999</v>
      </c>
      <c r="V15" s="14">
        <v>196.082762</v>
      </c>
      <c r="W15" s="14">
        <v>125.755172</v>
      </c>
      <c r="X15" s="14">
        <v>108.327586</v>
      </c>
      <c r="Y15" s="14">
        <v>97.320689999999999</v>
      </c>
      <c r="Z15" s="14">
        <v>73.527585999999999</v>
      </c>
      <c r="AA15" s="14">
        <v>119.06207000000001</v>
      </c>
      <c r="AB15" s="14">
        <v>184.00689600000001</v>
      </c>
      <c r="AC15" s="14">
        <v>146.17930999999999</v>
      </c>
      <c r="AD15" s="14">
        <v>119.146666</v>
      </c>
      <c r="AE15" s="14">
        <v>1635.112185</v>
      </c>
      <c r="AF15" s="14">
        <v>465.70344699999998</v>
      </c>
      <c r="AG15" s="14">
        <v>430.16551900000002</v>
      </c>
      <c r="AH15" s="14">
        <v>289.910346</v>
      </c>
      <c r="AI15" s="14">
        <v>449.33287200000001</v>
      </c>
      <c r="AM15" s="61">
        <f t="shared" si="10"/>
        <v>29.770479000000002</v>
      </c>
      <c r="AN15" s="61">
        <f t="shared" si="11"/>
        <v>56.516385</v>
      </c>
      <c r="AO15" s="61">
        <f t="shared" si="12"/>
        <v>122</v>
      </c>
      <c r="AQ15" s="62">
        <f t="shared" si="13"/>
        <v>3.3935172649217558</v>
      </c>
      <c r="AR15" s="62">
        <f t="shared" si="14"/>
        <v>4.0345305961105229</v>
      </c>
      <c r="AS15" s="62">
        <f t="shared" si="15"/>
        <v>4.8040210447332568</v>
      </c>
      <c r="AU15" s="61">
        <f t="shared" si="16"/>
        <v>29.770479000000002</v>
      </c>
      <c r="AV15" s="61">
        <f t="shared" si="17"/>
        <v>56.516385</v>
      </c>
      <c r="AW15" s="61">
        <v>122</v>
      </c>
      <c r="AX15" s="71">
        <f t="shared" si="18"/>
        <v>0</v>
      </c>
      <c r="AY15" s="72">
        <f t="shared" si="19"/>
        <v>0</v>
      </c>
      <c r="BA15" s="62">
        <f t="shared" si="20"/>
        <v>3.3935172649217558</v>
      </c>
      <c r="BB15" s="62">
        <f t="shared" si="21"/>
        <v>4.0345305961105229</v>
      </c>
      <c r="BC15" s="62">
        <f t="shared" si="22"/>
        <v>4.8040210447332568</v>
      </c>
    </row>
    <row r="16" spans="1:55" x14ac:dyDescent="0.25">
      <c r="A16" s="14">
        <v>210</v>
      </c>
      <c r="B16" s="15" t="s">
        <v>0</v>
      </c>
      <c r="C16" s="14">
        <v>209</v>
      </c>
      <c r="D16" s="14">
        <v>2956008</v>
      </c>
      <c r="E16" s="15" t="s">
        <v>160</v>
      </c>
      <c r="F16" s="15" t="s">
        <v>2</v>
      </c>
      <c r="G16" s="14">
        <v>-56.684162999999998</v>
      </c>
      <c r="H16" s="14">
        <v>-29.474921999999999</v>
      </c>
      <c r="I16" s="15" t="s">
        <v>3</v>
      </c>
      <c r="J16" s="14">
        <v>7</v>
      </c>
      <c r="K16" s="14">
        <v>76</v>
      </c>
      <c r="L16" s="15" t="s">
        <v>10</v>
      </c>
      <c r="M16" s="15" t="s">
        <v>159</v>
      </c>
      <c r="N16" s="14">
        <v>81</v>
      </c>
      <c r="O16" s="15" t="s">
        <v>6</v>
      </c>
      <c r="P16" s="15" t="s">
        <v>7</v>
      </c>
      <c r="Q16" s="15" t="s">
        <v>8</v>
      </c>
      <c r="R16" s="14">
        <v>28</v>
      </c>
      <c r="S16" s="14">
        <v>109.946428</v>
      </c>
      <c r="T16" s="14">
        <v>141.87857099999999</v>
      </c>
      <c r="U16" s="14">
        <v>133.81071299999999</v>
      </c>
      <c r="V16" s="14">
        <v>177.09310300000001</v>
      </c>
      <c r="W16" s="14">
        <v>125.367856</v>
      </c>
      <c r="X16" s="14">
        <v>107.59285800000001</v>
      </c>
      <c r="Y16" s="14">
        <v>85.285184999999998</v>
      </c>
      <c r="Z16" s="87">
        <v>56.730769000000002</v>
      </c>
      <c r="AA16" s="14">
        <v>106.931034</v>
      </c>
      <c r="AB16" s="14">
        <v>140.84814800000001</v>
      </c>
      <c r="AC16" s="14">
        <v>140.08148199999999</v>
      </c>
      <c r="AD16" s="14">
        <v>97.521428</v>
      </c>
      <c r="AE16" s="14">
        <v>1423.087575</v>
      </c>
      <c r="AF16" s="14">
        <v>385.63571200000001</v>
      </c>
      <c r="AG16" s="14">
        <v>410.05381699999998</v>
      </c>
      <c r="AH16" s="14">
        <v>248.946988</v>
      </c>
      <c r="AI16" s="14">
        <v>378.45105799999999</v>
      </c>
      <c r="AM16" s="61">
        <f t="shared" si="10"/>
        <v>29.474921999999999</v>
      </c>
      <c r="AN16" s="61">
        <f t="shared" si="11"/>
        <v>56.684162999999998</v>
      </c>
      <c r="AO16" s="61">
        <f t="shared" si="12"/>
        <v>81</v>
      </c>
      <c r="AQ16" s="62">
        <f t="shared" si="13"/>
        <v>3.3835398001095007</v>
      </c>
      <c r="AR16" s="62">
        <f t="shared" si="14"/>
        <v>4.0374948595494855</v>
      </c>
      <c r="AS16" s="62">
        <f t="shared" si="15"/>
        <v>4.3944491546724391</v>
      </c>
      <c r="AU16" s="61">
        <f t="shared" si="16"/>
        <v>29.474921999999999</v>
      </c>
      <c r="AV16" s="61">
        <f t="shared" si="17"/>
        <v>56.684162999999998</v>
      </c>
      <c r="AW16" s="61">
        <v>81</v>
      </c>
      <c r="AX16" s="71">
        <f t="shared" si="18"/>
        <v>0</v>
      </c>
      <c r="AY16" s="72">
        <f t="shared" si="19"/>
        <v>0</v>
      </c>
      <c r="BA16" s="62">
        <f t="shared" si="20"/>
        <v>3.3835398001095007</v>
      </c>
      <c r="BB16" s="62">
        <f t="shared" si="21"/>
        <v>4.0374948595494855</v>
      </c>
      <c r="BC16" s="62">
        <f t="shared" si="22"/>
        <v>4.3944491546724391</v>
      </c>
    </row>
    <row r="17" spans="18:38" x14ac:dyDescent="0.25">
      <c r="AE17" s="58" t="s">
        <v>524</v>
      </c>
      <c r="AF17" s="58" t="s">
        <v>525</v>
      </c>
      <c r="AG17" s="58" t="s">
        <v>526</v>
      </c>
      <c r="AH17" s="58" t="s">
        <v>527</v>
      </c>
      <c r="AI17" s="58" t="s">
        <v>521</v>
      </c>
      <c r="AJ17" s="58" t="s">
        <v>522</v>
      </c>
      <c r="AK17" s="58" t="s">
        <v>523</v>
      </c>
      <c r="AL17" s="90" t="s">
        <v>579</v>
      </c>
    </row>
    <row r="18" spans="18:38" x14ac:dyDescent="0.25">
      <c r="R18" s="54" t="s">
        <v>541</v>
      </c>
      <c r="S18" s="63">
        <f>AVERAGE(S2:S16)</f>
        <v>131.11947013333332</v>
      </c>
      <c r="T18" s="63">
        <f>AVERAGE(T2:T16)</f>
        <v>139.53273233333331</v>
      </c>
      <c r="U18" s="63">
        <f t="shared" ref="U18:AD18" si="23">AVERAGE(U2:U16)</f>
        <v>140.69531933333332</v>
      </c>
      <c r="V18" s="63">
        <f t="shared" si="23"/>
        <v>186.47401533333334</v>
      </c>
      <c r="W18" s="63">
        <f t="shared" si="23"/>
        <v>139.89831659999999</v>
      </c>
      <c r="X18" s="63">
        <f t="shared" si="23"/>
        <v>121.90796813333333</v>
      </c>
      <c r="Y18" s="63">
        <f t="shared" si="23"/>
        <v>126.89323420000002</v>
      </c>
      <c r="Z18" s="63">
        <f t="shared" si="23"/>
        <v>86.872051133333329</v>
      </c>
      <c r="AA18" s="63">
        <f t="shared" si="23"/>
        <v>139.16804593333333</v>
      </c>
      <c r="AB18" s="63">
        <f t="shared" si="23"/>
        <v>168.30011346666666</v>
      </c>
      <c r="AC18" s="63">
        <f t="shared" si="23"/>
        <v>146.63094173333334</v>
      </c>
      <c r="AD18" s="63">
        <f t="shared" si="23"/>
        <v>112.30897653333335</v>
      </c>
      <c r="AE18" s="64">
        <f>MAX(S18:AD18)</f>
        <v>186.47401533333334</v>
      </c>
      <c r="AF18" s="64">
        <f>MIN(S18:AD18)</f>
        <v>86.872051133333329</v>
      </c>
      <c r="AG18" s="64">
        <f>AE18-AF18</f>
        <v>99.601964200000012</v>
      </c>
      <c r="AH18" s="65">
        <f>AG18/AF18</f>
        <v>1.1465363474281101</v>
      </c>
      <c r="AI18" s="64">
        <f>AVERAGE(S18:AD18)</f>
        <v>136.65009873888891</v>
      </c>
      <c r="AJ18" s="63">
        <f>MEDIAN(S18:AD18)</f>
        <v>139.35038913333332</v>
      </c>
      <c r="AK18" s="63">
        <f>_xlfn.STDEV.S(S18:AD18)</f>
        <v>25.296041038154602</v>
      </c>
      <c r="AL18" s="63">
        <f>SUM(S18:AD18)</f>
        <v>1639.801184866667</v>
      </c>
    </row>
    <row r="19" spans="18:38" x14ac:dyDescent="0.25">
      <c r="R19" s="54" t="s">
        <v>542</v>
      </c>
      <c r="S19" s="63">
        <f>MAX(S2:S16)</f>
        <v>157.53999899999999</v>
      </c>
      <c r="T19" s="63">
        <f t="shared" ref="T19:AD19" si="24">MAX(T2:T16)</f>
        <v>154.246666</v>
      </c>
      <c r="U19" s="63">
        <f t="shared" si="24"/>
        <v>176.68965399999999</v>
      </c>
      <c r="V19" s="63">
        <f t="shared" si="24"/>
        <v>209.20666700000001</v>
      </c>
      <c r="W19" s="63">
        <f t="shared" si="24"/>
        <v>153.633332</v>
      </c>
      <c r="X19" s="63">
        <f t="shared" si="24"/>
        <v>146.57333299999999</v>
      </c>
      <c r="Y19" s="63">
        <f t="shared" si="24"/>
        <v>164.85</v>
      </c>
      <c r="Z19" s="63">
        <f t="shared" si="24"/>
        <v>107.36</v>
      </c>
      <c r="AA19" s="63">
        <f t="shared" si="24"/>
        <v>168.246668</v>
      </c>
      <c r="AB19" s="63">
        <f t="shared" si="24"/>
        <v>195.98333299999999</v>
      </c>
      <c r="AC19" s="63">
        <f t="shared" si="24"/>
        <v>171.23333299999999</v>
      </c>
      <c r="AD19" s="63">
        <f t="shared" si="24"/>
        <v>129.80666500000001</v>
      </c>
      <c r="AE19" s="64">
        <f>MAX(S19:AD19)</f>
        <v>209.20666700000001</v>
      </c>
      <c r="AF19" s="64">
        <f>MIN(S19:AD19)</f>
        <v>107.36</v>
      </c>
      <c r="AG19" s="64">
        <f>AE19-AF19</f>
        <v>101.84666700000001</v>
      </c>
      <c r="AH19" s="65">
        <f>AG19/AF19</f>
        <v>0.94864630216095391</v>
      </c>
      <c r="AI19" s="64">
        <f>AVERAGE(S19:AD19)</f>
        <v>161.28080416666663</v>
      </c>
      <c r="AJ19" s="63">
        <f>MEDIAN(S19:AD19)</f>
        <v>161.19499949999999</v>
      </c>
      <c r="AK19" s="63">
        <f>_xlfn.STDEV.S(S19:AD19)</f>
        <v>27.194990442622071</v>
      </c>
      <c r="AL19" s="63"/>
    </row>
    <row r="20" spans="18:38" x14ac:dyDescent="0.25">
      <c r="R20" s="54" t="s">
        <v>543</v>
      </c>
      <c r="S20" s="63">
        <f>MIN(S2:S16)</f>
        <v>109.946428</v>
      </c>
      <c r="T20" s="63">
        <f t="shared" ref="T20:AD20" si="25">MIN(T2:T16)</f>
        <v>114.840001</v>
      </c>
      <c r="U20" s="63">
        <f t="shared" si="25"/>
        <v>112.019999</v>
      </c>
      <c r="V20" s="63">
        <f t="shared" si="25"/>
        <v>164.34</v>
      </c>
      <c r="W20" s="63">
        <f t="shared" si="25"/>
        <v>125.367856</v>
      </c>
      <c r="X20" s="63">
        <f t="shared" si="25"/>
        <v>107.006897</v>
      </c>
      <c r="Y20" s="63">
        <f t="shared" si="25"/>
        <v>85.285184999999998</v>
      </c>
      <c r="Z20" s="63">
        <f t="shared" si="25"/>
        <v>56.730769000000002</v>
      </c>
      <c r="AA20" s="63">
        <f t="shared" si="25"/>
        <v>105.566666</v>
      </c>
      <c r="AB20" s="63">
        <f t="shared" si="25"/>
        <v>128.376666</v>
      </c>
      <c r="AC20" s="63">
        <f t="shared" si="25"/>
        <v>113.883334</v>
      </c>
      <c r="AD20" s="63">
        <f t="shared" si="25"/>
        <v>96.48</v>
      </c>
      <c r="AE20" s="64">
        <f>MAX(S20:AD20)</f>
        <v>164.34</v>
      </c>
      <c r="AF20" s="64">
        <f>MIN(S20:AD20)</f>
        <v>56.730769000000002</v>
      </c>
      <c r="AG20" s="64">
        <f>AE20-AF20</f>
        <v>107.60923099999999</v>
      </c>
      <c r="AH20" s="65">
        <f>AG20/AF20</f>
        <v>1.8968406897498602</v>
      </c>
      <c r="AI20" s="64">
        <f>AVERAGE(S20:AD20)</f>
        <v>109.98698341666666</v>
      </c>
      <c r="AJ20" s="63">
        <f>MEDIAN(S20:AD20)</f>
        <v>110.98321350000001</v>
      </c>
      <c r="AK20" s="63">
        <f>_xlfn.STDEV.S(S20:AD20)</f>
        <v>25.635791996967281</v>
      </c>
      <c r="AL20" s="63"/>
    </row>
    <row r="21" spans="18:38" x14ac:dyDescent="0.25">
      <c r="R21" s="54" t="s">
        <v>540</v>
      </c>
      <c r="S21" s="66">
        <f>$AI$18</f>
        <v>136.65009873888891</v>
      </c>
      <c r="T21" s="66">
        <f t="shared" ref="T21:AD21" si="26">$AI$18</f>
        <v>136.65009873888891</v>
      </c>
      <c r="U21" s="66">
        <f t="shared" si="26"/>
        <v>136.65009873888891</v>
      </c>
      <c r="V21" s="66">
        <f t="shared" si="26"/>
        <v>136.65009873888891</v>
      </c>
      <c r="W21" s="66">
        <f t="shared" si="26"/>
        <v>136.65009873888891</v>
      </c>
      <c r="X21" s="66">
        <f t="shared" si="26"/>
        <v>136.65009873888891</v>
      </c>
      <c r="Y21" s="66">
        <f t="shared" si="26"/>
        <v>136.65009873888891</v>
      </c>
      <c r="Z21" s="66">
        <f t="shared" si="26"/>
        <v>136.65009873888891</v>
      </c>
      <c r="AA21" s="66">
        <f t="shared" si="26"/>
        <v>136.65009873888891</v>
      </c>
      <c r="AB21" s="66">
        <f t="shared" si="26"/>
        <v>136.65009873888891</v>
      </c>
      <c r="AC21" s="66">
        <f t="shared" si="26"/>
        <v>136.65009873888891</v>
      </c>
      <c r="AD21" s="66">
        <f t="shared" si="26"/>
        <v>136.65009873888891</v>
      </c>
      <c r="AE21" s="64"/>
      <c r="AF21" s="64"/>
      <c r="AG21" s="64"/>
      <c r="AH21" s="65"/>
      <c r="AI21" s="64"/>
      <c r="AJ21" s="63"/>
      <c r="AK21" s="63"/>
      <c r="AL21" s="63"/>
    </row>
    <row r="22" spans="18:38" x14ac:dyDescent="0.25">
      <c r="R22" s="54" t="s">
        <v>544</v>
      </c>
      <c r="S22" s="66">
        <f>AVERAGE($S$18:$W$18,$AA$18:$AD$18)</f>
        <v>144.90310348888892</v>
      </c>
      <c r="T22" s="66">
        <f t="shared" ref="T22:AD22" si="27">AVERAGE($S$18:$W$18,$AA$18:$AD$18)</f>
        <v>144.90310348888892</v>
      </c>
      <c r="U22" s="66">
        <f t="shared" si="27"/>
        <v>144.90310348888892</v>
      </c>
      <c r="V22" s="66">
        <f t="shared" si="27"/>
        <v>144.90310348888892</v>
      </c>
      <c r="W22" s="66">
        <f t="shared" si="27"/>
        <v>144.90310348888892</v>
      </c>
      <c r="X22" s="66"/>
      <c r="Y22" s="66"/>
      <c r="Z22" s="66"/>
      <c r="AA22" s="66">
        <f t="shared" si="27"/>
        <v>144.90310348888892</v>
      </c>
      <c r="AB22" s="66">
        <f t="shared" si="27"/>
        <v>144.90310348888892</v>
      </c>
      <c r="AC22" s="66">
        <f t="shared" si="27"/>
        <v>144.90310348888892</v>
      </c>
      <c r="AD22" s="66">
        <f t="shared" si="27"/>
        <v>144.90310348888892</v>
      </c>
      <c r="AE22" s="64"/>
      <c r="AF22" s="64"/>
      <c r="AG22" s="64"/>
      <c r="AH22" s="65"/>
      <c r="AI22" s="64"/>
      <c r="AJ22" s="63"/>
      <c r="AK22" s="63"/>
      <c r="AL22" s="63"/>
    </row>
    <row r="23" spans="18:38" x14ac:dyDescent="0.25">
      <c r="R23" s="54" t="s">
        <v>545</v>
      </c>
      <c r="S23" s="66"/>
      <c r="T23" s="66"/>
      <c r="U23" s="66"/>
      <c r="V23" s="66"/>
      <c r="W23" s="66"/>
      <c r="X23" s="66">
        <f>AVERAGE($X$18:$Z$18)</f>
        <v>111.89108448888889</v>
      </c>
      <c r="Y23" s="66">
        <f>AVERAGE($X$18:$Z$18)</f>
        <v>111.89108448888889</v>
      </c>
      <c r="Z23" s="66">
        <f>AVERAGE($X$18:$Z$18)</f>
        <v>111.89108448888889</v>
      </c>
      <c r="AA23" s="66"/>
      <c r="AB23" s="66"/>
      <c r="AC23" s="66"/>
      <c r="AD23" s="66"/>
      <c r="AE23" s="64"/>
      <c r="AF23" s="64"/>
      <c r="AG23" s="64"/>
      <c r="AH23" s="65"/>
      <c r="AI23" s="64"/>
      <c r="AJ23" s="63"/>
      <c r="AK23" s="63"/>
      <c r="AL23" s="63"/>
    </row>
    <row r="24" spans="18:38" x14ac:dyDescent="0.25">
      <c r="R24" s="55" t="s">
        <v>522</v>
      </c>
      <c r="S24" s="64">
        <f>MEDIAN(S2:S16)</f>
        <v>132.01333199999999</v>
      </c>
      <c r="T24" s="64">
        <f t="shared" ref="T24:AD24" si="28">MEDIAN(T2:T16)</f>
        <v>141.87857099999999</v>
      </c>
      <c r="U24" s="64">
        <f t="shared" si="28"/>
        <v>138.26666700000001</v>
      </c>
      <c r="V24" s="64">
        <f t="shared" si="28"/>
        <v>184.92999900000001</v>
      </c>
      <c r="W24" s="64">
        <f t="shared" si="28"/>
        <v>137.47</v>
      </c>
      <c r="X24" s="64">
        <f t="shared" si="28"/>
        <v>118.936666</v>
      </c>
      <c r="Y24" s="64">
        <f t="shared" si="28"/>
        <v>124.99333300000001</v>
      </c>
      <c r="Z24" s="64">
        <f t="shared" si="28"/>
        <v>87.049999</v>
      </c>
      <c r="AA24" s="64">
        <f t="shared" si="28"/>
        <v>140.14333400000001</v>
      </c>
      <c r="AB24" s="64">
        <f t="shared" si="28"/>
        <v>169.83</v>
      </c>
      <c r="AC24" s="64">
        <f t="shared" si="28"/>
        <v>146.17930999999999</v>
      </c>
      <c r="AD24" s="64">
        <f t="shared" si="28"/>
        <v>113.513333</v>
      </c>
      <c r="AE24" s="64">
        <f>MAX(S24:AD24)</f>
        <v>184.92999900000001</v>
      </c>
      <c r="AF24" s="64">
        <f>MIN(S24:AD24)</f>
        <v>87.049999</v>
      </c>
      <c r="AG24" s="64">
        <f>AE24-AF24</f>
        <v>97.88000000000001</v>
      </c>
      <c r="AH24" s="65">
        <f>AG24/AF24</f>
        <v>1.1244112708146041</v>
      </c>
      <c r="AI24" s="64">
        <f>AVERAGE(S24:AD24)</f>
        <v>136.26704533333336</v>
      </c>
      <c r="AJ24" s="63">
        <f>MEDIAN(S24:AD24)</f>
        <v>137.86833350000001</v>
      </c>
      <c r="AK24" s="63">
        <f>_xlfn.STDEV.S(S24:AD24)</f>
        <v>25.280877046562317</v>
      </c>
      <c r="AL24" s="63"/>
    </row>
    <row r="25" spans="18:38" x14ac:dyDescent="0.25">
      <c r="R25" s="54" t="s">
        <v>523</v>
      </c>
      <c r="S25" s="63">
        <f>_xlfn.STDEV.S(S2:S16)</f>
        <v>12.96086808098258</v>
      </c>
      <c r="T25" s="63">
        <f t="shared" ref="T25:AD25" si="29">_xlfn.STDEV.S(T2:T16)</f>
        <v>13.037567615125859</v>
      </c>
      <c r="U25" s="63">
        <f t="shared" si="29"/>
        <v>18.334889626088454</v>
      </c>
      <c r="V25" s="63">
        <f t="shared" si="29"/>
        <v>12.377217058615379</v>
      </c>
      <c r="W25" s="63">
        <f t="shared" si="29"/>
        <v>9.5434408692634793</v>
      </c>
      <c r="X25" s="63">
        <f t="shared" si="29"/>
        <v>12.209608224805516</v>
      </c>
      <c r="Y25" s="63">
        <f t="shared" si="29"/>
        <v>24.788289851343453</v>
      </c>
      <c r="Z25" s="63">
        <f t="shared" si="29"/>
        <v>14.013136351644027</v>
      </c>
      <c r="AA25" s="63">
        <f t="shared" si="29"/>
        <v>20.228261116945653</v>
      </c>
      <c r="AB25" s="63">
        <f t="shared" si="29"/>
        <v>22.643358865842782</v>
      </c>
      <c r="AC25" s="63">
        <f t="shared" si="29"/>
        <v>17.517328531735714</v>
      </c>
      <c r="AD25" s="63">
        <f t="shared" si="29"/>
        <v>8.7212924464959567</v>
      </c>
      <c r="AE25" s="64"/>
      <c r="AF25" s="64"/>
      <c r="AG25" s="64"/>
      <c r="AH25" s="65"/>
      <c r="AI25" s="64"/>
      <c r="AJ25" s="63"/>
      <c r="AK25" s="63"/>
      <c r="AL25" s="63"/>
    </row>
    <row r="26" spans="18:38" x14ac:dyDescent="0.25">
      <c r="R26" s="54" t="s">
        <v>526</v>
      </c>
      <c r="S26" s="63">
        <f>S19-S20</f>
        <v>47.593570999999997</v>
      </c>
      <c r="T26" s="63">
        <f>T19-T20</f>
        <v>39.406665000000004</v>
      </c>
      <c r="U26" s="63">
        <f t="shared" ref="U26:AD26" si="30">U19-U20</f>
        <v>64.669654999999992</v>
      </c>
      <c r="V26" s="63">
        <f t="shared" si="30"/>
        <v>44.866667000000007</v>
      </c>
      <c r="W26" s="63">
        <f t="shared" si="30"/>
        <v>28.265475999999992</v>
      </c>
      <c r="X26" s="63">
        <f t="shared" si="30"/>
        <v>39.566435999999996</v>
      </c>
      <c r="Y26" s="63">
        <f t="shared" si="30"/>
        <v>79.564814999999996</v>
      </c>
      <c r="Z26" s="63">
        <f t="shared" si="30"/>
        <v>50.629230999999997</v>
      </c>
      <c r="AA26" s="63">
        <f t="shared" si="30"/>
        <v>62.680002000000002</v>
      </c>
      <c r="AB26" s="63">
        <f>AB19-AB20</f>
        <v>67.606666999999987</v>
      </c>
      <c r="AC26" s="63">
        <f t="shared" si="30"/>
        <v>57.349998999999983</v>
      </c>
      <c r="AD26" s="63">
        <f t="shared" si="30"/>
        <v>33.326665000000006</v>
      </c>
      <c r="AE26" s="64">
        <f>MAX(S26:AD26)</f>
        <v>79.564814999999996</v>
      </c>
      <c r="AF26" s="64">
        <f>MIN(S26:AD26)</f>
        <v>28.265475999999992</v>
      </c>
      <c r="AG26" s="64">
        <f>AE26-AF26</f>
        <v>51.299339000000003</v>
      </c>
      <c r="AH26" s="65">
        <f>AG26/AF26</f>
        <v>1.8149115550008788</v>
      </c>
      <c r="AI26" s="64">
        <f>AVERAGE(S26:AD26)</f>
        <v>51.293820750000009</v>
      </c>
      <c r="AJ26" s="63">
        <f>MEDIAN(S26:AD26)</f>
        <v>49.111401000000001</v>
      </c>
      <c r="AK26" s="63">
        <f>_xlfn.STDEV.S(S26:AD26)</f>
        <v>15.368192165047112</v>
      </c>
      <c r="AL26" s="63"/>
    </row>
    <row r="27" spans="18:38" x14ac:dyDescent="0.25">
      <c r="R27" s="54" t="s">
        <v>527</v>
      </c>
      <c r="S27" s="67">
        <f>S26/S20</f>
        <v>0.43287964753161418</v>
      </c>
      <c r="T27" s="67">
        <f t="shared" ref="T27:AD27" si="31">T26/T20</f>
        <v>0.34314406702243067</v>
      </c>
      <c r="U27" s="67">
        <f t="shared" si="31"/>
        <v>0.57730454898504324</v>
      </c>
      <c r="V27" s="67">
        <f t="shared" si="31"/>
        <v>0.27301123889497386</v>
      </c>
      <c r="W27" s="67">
        <f t="shared" si="31"/>
        <v>0.22546031257007371</v>
      </c>
      <c r="X27" s="67">
        <f t="shared" si="31"/>
        <v>0.36975594199315953</v>
      </c>
      <c r="Y27" s="67">
        <f t="shared" si="31"/>
        <v>0.93292656866488588</v>
      </c>
      <c r="Z27" s="67">
        <f t="shared" si="31"/>
        <v>0.89244746532520991</v>
      </c>
      <c r="AA27" s="67">
        <f t="shared" si="31"/>
        <v>0.593748049218491</v>
      </c>
      <c r="AB27" s="67">
        <f t="shared" si="31"/>
        <v>0.5266273779068229</v>
      </c>
      <c r="AC27" s="67">
        <f t="shared" si="31"/>
        <v>0.50358552902920795</v>
      </c>
      <c r="AD27" s="67">
        <f t="shared" si="31"/>
        <v>0.34542563225538975</v>
      </c>
      <c r="AE27" s="64"/>
      <c r="AF27" s="64"/>
      <c r="AG27" s="64"/>
      <c r="AH27" s="65"/>
      <c r="AI27" s="64"/>
      <c r="AJ27" s="63"/>
      <c r="AK27" s="63"/>
      <c r="AL27" s="63"/>
    </row>
    <row r="34" spans="1:1" x14ac:dyDescent="0.25">
      <c r="A34" t="s">
        <v>573</v>
      </c>
    </row>
    <row r="57" spans="1:1" x14ac:dyDescent="0.25">
      <c r="A57" t="s">
        <v>574</v>
      </c>
    </row>
    <row r="78" spans="1:1" x14ac:dyDescent="0.25">
      <c r="A78" s="68" t="s">
        <v>575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6"/>
  <sheetViews>
    <sheetView topLeftCell="A10" zoomScale="80" zoomScaleNormal="80" workbookViewId="0">
      <selection activeCell="I35" sqref="I35"/>
    </sheetView>
  </sheetViews>
  <sheetFormatPr defaultRowHeight="15" x14ac:dyDescent="0.25"/>
  <cols>
    <col min="3" max="3" width="15.140625" customWidth="1"/>
    <col min="5" max="5" width="37.85546875" customWidth="1"/>
    <col min="6" max="6" width="14.28515625" customWidth="1"/>
    <col min="7" max="7" width="14.5703125" customWidth="1"/>
    <col min="8" max="8" width="15.28515625" customWidth="1"/>
    <col min="9" max="9" width="38.42578125" customWidth="1"/>
    <col min="13" max="13" width="24.7109375" customWidth="1"/>
    <col min="14" max="14" width="11.5703125" customWidth="1"/>
    <col min="15" max="15" width="20.140625" customWidth="1"/>
    <col min="16" max="16" width="34.42578125" customWidth="1"/>
    <col min="17" max="17" width="33.7109375" customWidth="1"/>
    <col min="18" max="18" width="35" customWidth="1"/>
    <col min="37" max="37" width="11.85546875" customWidth="1"/>
    <col min="50" max="50" width="16.42578125" customWidth="1"/>
    <col min="51" max="51" width="15.5703125" customWidth="1"/>
    <col min="52" max="52" width="11.85546875" customWidth="1"/>
  </cols>
  <sheetData>
    <row r="1" spans="1:55" x14ac:dyDescent="0.25">
      <c r="A1" s="44" t="s">
        <v>493</v>
      </c>
      <c r="B1" s="44" t="s">
        <v>495</v>
      </c>
      <c r="C1" s="45" t="s">
        <v>494</v>
      </c>
      <c r="D1" s="45" t="s">
        <v>492</v>
      </c>
      <c r="E1" s="46" t="s">
        <v>485</v>
      </c>
      <c r="F1" s="46" t="s">
        <v>486</v>
      </c>
      <c r="G1" s="47" t="s">
        <v>496</v>
      </c>
      <c r="H1" s="47" t="s">
        <v>497</v>
      </c>
      <c r="I1" s="46" t="s">
        <v>487</v>
      </c>
      <c r="J1" s="47" t="s">
        <v>498</v>
      </c>
      <c r="K1" s="47" t="s">
        <v>499</v>
      </c>
      <c r="L1" s="46" t="s">
        <v>488</v>
      </c>
      <c r="M1" s="46" t="s">
        <v>500</v>
      </c>
      <c r="N1" s="47" t="s">
        <v>501</v>
      </c>
      <c r="O1" s="46" t="s">
        <v>489</v>
      </c>
      <c r="P1" s="46" t="s">
        <v>490</v>
      </c>
      <c r="Q1" s="46" t="s">
        <v>491</v>
      </c>
      <c r="R1" s="47" t="s">
        <v>502</v>
      </c>
      <c r="S1" s="47" t="s">
        <v>503</v>
      </c>
      <c r="T1" s="47" t="s">
        <v>504</v>
      </c>
      <c r="U1" s="47" t="s">
        <v>505</v>
      </c>
      <c r="V1" s="47" t="s">
        <v>506</v>
      </c>
      <c r="W1" s="47" t="s">
        <v>507</v>
      </c>
      <c r="X1" s="47" t="s">
        <v>508</v>
      </c>
      <c r="Y1" s="47" t="s">
        <v>509</v>
      </c>
      <c r="Z1" s="47" t="s">
        <v>510</v>
      </c>
      <c r="AA1" s="47" t="s">
        <v>511</v>
      </c>
      <c r="AB1" s="47" t="s">
        <v>512</v>
      </c>
      <c r="AC1" s="47" t="s">
        <v>513</v>
      </c>
      <c r="AD1" s="47" t="s">
        <v>514</v>
      </c>
      <c r="AE1" s="47" t="s">
        <v>515</v>
      </c>
      <c r="AF1" s="47" t="s">
        <v>516</v>
      </c>
      <c r="AG1" s="47" t="s">
        <v>517</v>
      </c>
      <c r="AH1" s="47" t="s">
        <v>518</v>
      </c>
      <c r="AI1" s="47" t="s">
        <v>519</v>
      </c>
      <c r="AM1" s="1" t="s">
        <v>548</v>
      </c>
      <c r="AN1" s="1" t="s">
        <v>549</v>
      </c>
      <c r="AO1" s="1" t="s">
        <v>550</v>
      </c>
      <c r="AQ1" s="1" t="s">
        <v>551</v>
      </c>
      <c r="AR1" s="1" t="s">
        <v>552</v>
      </c>
      <c r="AS1" s="1" t="s">
        <v>553</v>
      </c>
      <c r="AU1" s="1" t="s">
        <v>548</v>
      </c>
      <c r="AV1" s="1" t="s">
        <v>549</v>
      </c>
      <c r="AW1" s="1" t="s">
        <v>554</v>
      </c>
      <c r="AX1" s="70" t="s">
        <v>557</v>
      </c>
      <c r="AY1" s="70" t="s">
        <v>556</v>
      </c>
      <c r="BA1" s="1" t="s">
        <v>551</v>
      </c>
      <c r="BB1" s="1" t="s">
        <v>552</v>
      </c>
      <c r="BC1" s="1" t="s">
        <v>554</v>
      </c>
    </row>
    <row r="2" spans="1:55" x14ac:dyDescent="0.25">
      <c r="A2" s="16">
        <v>231</v>
      </c>
      <c r="B2" s="17" t="s">
        <v>0</v>
      </c>
      <c r="C2" s="16">
        <v>230</v>
      </c>
      <c r="D2" s="16">
        <v>3056006</v>
      </c>
      <c r="E2" s="17" t="s">
        <v>161</v>
      </c>
      <c r="F2" s="17" t="s">
        <v>2</v>
      </c>
      <c r="G2" s="16">
        <v>-56.159439999999996</v>
      </c>
      <c r="H2" s="16">
        <v>-30.069925000000001</v>
      </c>
      <c r="I2" s="17" t="s">
        <v>3</v>
      </c>
      <c r="J2" s="16">
        <v>7</v>
      </c>
      <c r="K2" s="16">
        <v>77</v>
      </c>
      <c r="L2" s="17" t="s">
        <v>10</v>
      </c>
      <c r="M2" s="17" t="s">
        <v>155</v>
      </c>
      <c r="N2" s="16">
        <v>217</v>
      </c>
      <c r="O2" s="17" t="s">
        <v>6</v>
      </c>
      <c r="P2" s="17" t="s">
        <v>7</v>
      </c>
      <c r="Q2" s="17" t="s">
        <v>8</v>
      </c>
      <c r="R2" s="16">
        <v>28</v>
      </c>
      <c r="S2" s="16">
        <v>138.61111099999999</v>
      </c>
      <c r="T2" s="16">
        <v>161.15925999999999</v>
      </c>
      <c r="U2" s="16">
        <v>140.20740799999999</v>
      </c>
      <c r="V2" s="16">
        <v>167.474075</v>
      </c>
      <c r="W2" s="16">
        <v>115.67777700000001</v>
      </c>
      <c r="X2" s="16">
        <v>105.077778</v>
      </c>
      <c r="Y2" s="16">
        <v>96.611112000000006</v>
      </c>
      <c r="Z2" s="16">
        <v>72.128570999999994</v>
      </c>
      <c r="AA2" s="16">
        <v>120.24642799999999</v>
      </c>
      <c r="AB2" s="16">
        <v>161.09310300000001</v>
      </c>
      <c r="AC2" s="16">
        <v>140.74137899999999</v>
      </c>
      <c r="AD2" s="16">
        <v>112.003334</v>
      </c>
      <c r="AE2" s="16">
        <v>1531.031336</v>
      </c>
      <c r="AF2" s="16">
        <v>439.977779</v>
      </c>
      <c r="AG2" s="16">
        <v>388.22962999999999</v>
      </c>
      <c r="AH2" s="16">
        <v>288.98611099999999</v>
      </c>
      <c r="AI2" s="16">
        <v>413.83781599999998</v>
      </c>
      <c r="AM2" s="61">
        <f>ABS(H2)</f>
        <v>30.069925000000001</v>
      </c>
      <c r="AN2" s="61">
        <f>ABS(G2)</f>
        <v>56.159439999999996</v>
      </c>
      <c r="AO2" s="61">
        <f>N2</f>
        <v>217</v>
      </c>
      <c r="AQ2" s="62">
        <f>LN(AM2)</f>
        <v>3.403525502817081</v>
      </c>
      <c r="AR2" s="62">
        <f t="shared" ref="AR2:AS4" si="0">LN(AN2)</f>
        <v>4.0281947881578679</v>
      </c>
      <c r="AS2" s="62">
        <f t="shared" si="0"/>
        <v>5.3798973535404597</v>
      </c>
      <c r="AU2" s="61">
        <f t="shared" ref="AU2:AV4" si="1">AM2</f>
        <v>30.069925000000001</v>
      </c>
      <c r="AV2" s="61">
        <f t="shared" si="1"/>
        <v>56.159439999999996</v>
      </c>
      <c r="AW2" s="61">
        <v>216</v>
      </c>
      <c r="AX2" s="71">
        <f>ABS(AO2-AW2)</f>
        <v>1</v>
      </c>
      <c r="AY2" s="72">
        <f>ABS((AX2/AO2))</f>
        <v>4.608294930875576E-3</v>
      </c>
      <c r="BA2" s="62">
        <f>LN(AU2)</f>
        <v>3.403525502817081</v>
      </c>
      <c r="BB2" s="62">
        <f t="shared" ref="BB2:BC4" si="2">LN(AV2)</f>
        <v>4.0281947881578679</v>
      </c>
      <c r="BC2" s="62">
        <f t="shared" si="2"/>
        <v>5.3752784076841653</v>
      </c>
    </row>
    <row r="3" spans="1:55" x14ac:dyDescent="0.25">
      <c r="A3" s="16">
        <v>230</v>
      </c>
      <c r="B3" s="17" t="s">
        <v>0</v>
      </c>
      <c r="C3" s="16">
        <v>229</v>
      </c>
      <c r="D3" s="16">
        <v>3056004</v>
      </c>
      <c r="E3" s="17" t="s">
        <v>162</v>
      </c>
      <c r="F3" s="17" t="s">
        <v>2</v>
      </c>
      <c r="G3" s="16">
        <v>-56.821111000000002</v>
      </c>
      <c r="H3" s="16">
        <v>-30.018533000000001</v>
      </c>
      <c r="I3" s="17" t="s">
        <v>3</v>
      </c>
      <c r="J3" s="16">
        <v>7</v>
      </c>
      <c r="K3" s="16">
        <v>77</v>
      </c>
      <c r="L3" s="17" t="s">
        <v>10</v>
      </c>
      <c r="M3" s="17" t="s">
        <v>159</v>
      </c>
      <c r="N3" s="16">
        <v>86</v>
      </c>
      <c r="O3" s="17" t="s">
        <v>6</v>
      </c>
      <c r="P3" s="17" t="s">
        <v>7</v>
      </c>
      <c r="Q3" s="17" t="s">
        <v>8</v>
      </c>
      <c r="R3" s="16">
        <v>29</v>
      </c>
      <c r="S3" s="16">
        <v>120.37</v>
      </c>
      <c r="T3" s="16">
        <v>121.423333</v>
      </c>
      <c r="U3" s="16">
        <v>131.43103500000001</v>
      </c>
      <c r="V3" s="16">
        <v>166.54138</v>
      </c>
      <c r="W3" s="16">
        <v>115.10689600000001</v>
      </c>
      <c r="X3" s="16">
        <v>90.517240999999999</v>
      </c>
      <c r="Y3" s="16">
        <v>75.968965999999995</v>
      </c>
      <c r="Z3" s="89">
        <v>63.893332999999998</v>
      </c>
      <c r="AA3" s="16">
        <v>98.589285000000004</v>
      </c>
      <c r="AB3" s="16">
        <v>136.32413700000001</v>
      </c>
      <c r="AC3" s="16">
        <v>128.01785799999999</v>
      </c>
      <c r="AD3" s="16">
        <v>107.475863</v>
      </c>
      <c r="AE3" s="16">
        <v>1355.6593270000001</v>
      </c>
      <c r="AF3" s="16">
        <v>373.22436800000003</v>
      </c>
      <c r="AG3" s="16">
        <v>372.16551700000002</v>
      </c>
      <c r="AH3" s="16">
        <v>238.45158499999999</v>
      </c>
      <c r="AI3" s="16">
        <v>371.817857</v>
      </c>
      <c r="AM3" s="61">
        <f>ABS(H3)</f>
        <v>30.018533000000001</v>
      </c>
      <c r="AN3" s="61">
        <f>ABS(G3)</f>
        <v>56.821111000000002</v>
      </c>
      <c r="AO3" s="61">
        <f>N3</f>
        <v>86</v>
      </c>
      <c r="AQ3" s="62">
        <f>LN(AM3)</f>
        <v>3.4018149575895458</v>
      </c>
      <c r="AR3" s="62">
        <f t="shared" si="0"/>
        <v>4.03990792920919</v>
      </c>
      <c r="AS3" s="62">
        <f t="shared" si="0"/>
        <v>4.4543472962535073</v>
      </c>
      <c r="AU3" s="61">
        <f t="shared" si="1"/>
        <v>30.018533000000001</v>
      </c>
      <c r="AV3" s="61">
        <f t="shared" si="1"/>
        <v>56.821111000000002</v>
      </c>
      <c r="AW3" s="61">
        <v>82</v>
      </c>
      <c r="AX3" s="71">
        <f>ABS(AO3-AW3)</f>
        <v>4</v>
      </c>
      <c r="AY3" s="72">
        <f>ABS((AX3/AO3))</f>
        <v>4.6511627906976744E-2</v>
      </c>
      <c r="BA3" s="62">
        <f>LN(AU3)</f>
        <v>3.4018149575895458</v>
      </c>
      <c r="BB3" s="62">
        <f t="shared" si="2"/>
        <v>4.03990792920919</v>
      </c>
      <c r="BC3" s="62">
        <f t="shared" si="2"/>
        <v>4.4067192472642533</v>
      </c>
    </row>
    <row r="4" spans="1:55" x14ac:dyDescent="0.25">
      <c r="A4" s="16">
        <v>227</v>
      </c>
      <c r="B4" s="17" t="s">
        <v>0</v>
      </c>
      <c r="C4" s="16">
        <v>226</v>
      </c>
      <c r="D4" s="16">
        <v>3055003</v>
      </c>
      <c r="E4" s="17" t="s">
        <v>163</v>
      </c>
      <c r="F4" s="17" t="s">
        <v>2</v>
      </c>
      <c r="G4" s="16">
        <v>-55.841662999999997</v>
      </c>
      <c r="H4" s="16">
        <v>-30.696038999999999</v>
      </c>
      <c r="I4" s="17" t="s">
        <v>3</v>
      </c>
      <c r="J4" s="16">
        <v>7</v>
      </c>
      <c r="K4" s="16">
        <v>77</v>
      </c>
      <c r="L4" s="17" t="s">
        <v>10</v>
      </c>
      <c r="M4" s="17" t="s">
        <v>157</v>
      </c>
      <c r="N4" s="16">
        <v>283</v>
      </c>
      <c r="O4" s="17" t="s">
        <v>6</v>
      </c>
      <c r="P4" s="17" t="s">
        <v>7</v>
      </c>
      <c r="Q4" s="17" t="s">
        <v>8</v>
      </c>
      <c r="R4" s="16">
        <v>30</v>
      </c>
      <c r="S4" s="16">
        <v>124.606666</v>
      </c>
      <c r="T4" s="16">
        <v>154.01</v>
      </c>
      <c r="U4" s="16">
        <v>122.293334</v>
      </c>
      <c r="V4" s="88">
        <v>168.88000099999999</v>
      </c>
      <c r="W4" s="16">
        <v>138.32666699999999</v>
      </c>
      <c r="X4" s="16">
        <v>104.826666</v>
      </c>
      <c r="Y4" s="16">
        <v>93.873333000000002</v>
      </c>
      <c r="Z4" s="16">
        <v>71.586667000000006</v>
      </c>
      <c r="AA4" s="16">
        <v>109.52333400000001</v>
      </c>
      <c r="AB4" s="16">
        <v>144.066666</v>
      </c>
      <c r="AC4" s="16">
        <v>128.03</v>
      </c>
      <c r="AD4" s="16">
        <v>119.373333</v>
      </c>
      <c r="AE4" s="16">
        <v>1479.3966660000001</v>
      </c>
      <c r="AF4" s="16">
        <v>400.91</v>
      </c>
      <c r="AG4" s="16">
        <v>412.03333400000002</v>
      </c>
      <c r="AH4" s="16">
        <v>274.98333300000002</v>
      </c>
      <c r="AI4" s="16">
        <v>391.46999899999997</v>
      </c>
      <c r="AM4" s="61">
        <f>ABS(H4)</f>
        <v>30.696038999999999</v>
      </c>
      <c r="AN4" s="61">
        <f>ABS(G4)</f>
        <v>55.841662999999997</v>
      </c>
      <c r="AO4" s="61">
        <f>N4</f>
        <v>283</v>
      </c>
      <c r="AQ4" s="62">
        <f>LN(AM4)</f>
        <v>3.4241336234676907</v>
      </c>
      <c r="AR4" s="62">
        <f t="shared" si="0"/>
        <v>4.0225202395292809</v>
      </c>
      <c r="AS4" s="62">
        <f t="shared" si="0"/>
        <v>5.6454468976432377</v>
      </c>
      <c r="AU4" s="61">
        <f t="shared" si="1"/>
        <v>30.696038999999999</v>
      </c>
      <c r="AV4" s="61">
        <f t="shared" si="1"/>
        <v>55.841662999999997</v>
      </c>
      <c r="AW4" s="61">
        <v>282</v>
      </c>
      <c r="AX4" s="71">
        <f>ABS(AO4-AW4)</f>
        <v>1</v>
      </c>
      <c r="AY4" s="72">
        <f>ABS((AX4/AO4))</f>
        <v>3.5335689045936395E-3</v>
      </c>
      <c r="BA4" s="62">
        <f>LN(AU4)</f>
        <v>3.4241336234676907</v>
      </c>
      <c r="BB4" s="62">
        <f t="shared" si="2"/>
        <v>4.0225202395292809</v>
      </c>
      <c r="BC4" s="62">
        <f t="shared" si="2"/>
        <v>5.6419070709381138</v>
      </c>
    </row>
    <row r="5" spans="1:55" x14ac:dyDescent="0.25">
      <c r="AE5" s="58" t="s">
        <v>524</v>
      </c>
      <c r="AF5" s="58" t="s">
        <v>525</v>
      </c>
      <c r="AG5" s="58" t="s">
        <v>526</v>
      </c>
      <c r="AH5" s="58" t="s">
        <v>527</v>
      </c>
      <c r="AI5" s="58" t="s">
        <v>521</v>
      </c>
      <c r="AJ5" s="58" t="s">
        <v>522</v>
      </c>
      <c r="AK5" s="58" t="s">
        <v>523</v>
      </c>
      <c r="AL5" s="58" t="s">
        <v>579</v>
      </c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</row>
    <row r="6" spans="1:55" x14ac:dyDescent="0.25">
      <c r="R6" s="54" t="s">
        <v>541</v>
      </c>
      <c r="S6" s="63">
        <f>AVERAGE(S2:S4)</f>
        <v>127.86259233333334</v>
      </c>
      <c r="T6" s="63">
        <f t="shared" ref="T6:AD6" si="3">AVERAGE(T2:T4)</f>
        <v>145.53086433333331</v>
      </c>
      <c r="U6" s="63">
        <f t="shared" si="3"/>
        <v>131.31059233333335</v>
      </c>
      <c r="V6" s="63">
        <f t="shared" si="3"/>
        <v>167.63181866666665</v>
      </c>
      <c r="W6" s="63">
        <f t="shared" si="3"/>
        <v>123.03711333333332</v>
      </c>
      <c r="X6" s="63">
        <f t="shared" si="3"/>
        <v>100.14056166666666</v>
      </c>
      <c r="Y6" s="63">
        <f t="shared" si="3"/>
        <v>88.817803666666677</v>
      </c>
      <c r="Z6" s="63">
        <f t="shared" si="3"/>
        <v>69.202857000000009</v>
      </c>
      <c r="AA6" s="63">
        <f t="shared" si="3"/>
        <v>109.45301566666667</v>
      </c>
      <c r="AB6" s="63">
        <f t="shared" si="3"/>
        <v>147.16130200000001</v>
      </c>
      <c r="AC6" s="63">
        <f t="shared" si="3"/>
        <v>132.26307899999998</v>
      </c>
      <c r="AD6" s="63">
        <f t="shared" si="3"/>
        <v>112.95084333333334</v>
      </c>
      <c r="AE6" s="64">
        <f>MAX(S6:AD6)</f>
        <v>167.63181866666665</v>
      </c>
      <c r="AF6" s="64">
        <f>MIN(S6:AD6)</f>
        <v>69.202857000000009</v>
      </c>
      <c r="AG6" s="64">
        <f>AE6-AF6</f>
        <v>98.428961666666638</v>
      </c>
      <c r="AH6" s="65">
        <f>AG6/AF6</f>
        <v>1.4223251168180329</v>
      </c>
      <c r="AI6" s="64">
        <f>AVERAGE(S6:AD6)</f>
        <v>121.28020361111111</v>
      </c>
      <c r="AJ6" s="63">
        <f>MEDIAN(S6:AD6)</f>
        <v>125.44985283333332</v>
      </c>
      <c r="AK6" s="63">
        <f>_xlfn.STDEV.S(S6:AD6)</f>
        <v>27.12939928193256</v>
      </c>
      <c r="AL6" s="63">
        <f>SUM(S6:AD6)</f>
        <v>1455.3624433333332</v>
      </c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</row>
    <row r="7" spans="1:55" x14ac:dyDescent="0.25">
      <c r="R7" s="54" t="s">
        <v>542</v>
      </c>
      <c r="S7" s="63">
        <f>MAX(S2:S4)</f>
        <v>138.61111099999999</v>
      </c>
      <c r="T7" s="63">
        <f t="shared" ref="T7:AD7" si="4">MAX(T2:T4)</f>
        <v>161.15925999999999</v>
      </c>
      <c r="U7" s="63">
        <f t="shared" si="4"/>
        <v>140.20740799999999</v>
      </c>
      <c r="V7" s="63">
        <f t="shared" si="4"/>
        <v>168.88000099999999</v>
      </c>
      <c r="W7" s="63">
        <f t="shared" si="4"/>
        <v>138.32666699999999</v>
      </c>
      <c r="X7" s="63">
        <f t="shared" si="4"/>
        <v>105.077778</v>
      </c>
      <c r="Y7" s="63">
        <f t="shared" si="4"/>
        <v>96.611112000000006</v>
      </c>
      <c r="Z7" s="63">
        <f t="shared" si="4"/>
        <v>72.128570999999994</v>
      </c>
      <c r="AA7" s="63">
        <f t="shared" si="4"/>
        <v>120.24642799999999</v>
      </c>
      <c r="AB7" s="63">
        <f t="shared" si="4"/>
        <v>161.09310300000001</v>
      </c>
      <c r="AC7" s="63">
        <f t="shared" si="4"/>
        <v>140.74137899999999</v>
      </c>
      <c r="AD7" s="63">
        <f t="shared" si="4"/>
        <v>119.373333</v>
      </c>
      <c r="AE7" s="64">
        <f>MAX(S7:AD7)</f>
        <v>168.88000099999999</v>
      </c>
      <c r="AF7" s="64">
        <f>MIN(S7:AD7)</f>
        <v>72.128570999999994</v>
      </c>
      <c r="AG7" s="64">
        <f>AE7-AF7</f>
        <v>96.751429999999999</v>
      </c>
      <c r="AH7" s="65">
        <f>AG7/AF7</f>
        <v>1.341374557385866</v>
      </c>
      <c r="AI7" s="64">
        <f>AVERAGE(S7:AD7)</f>
        <v>130.20467925</v>
      </c>
      <c r="AJ7" s="63">
        <f>MEDIAN(S7:AD7)</f>
        <v>138.46888899999999</v>
      </c>
      <c r="AK7" s="63">
        <f>_xlfn.STDEV.S(S7:AD7)</f>
        <v>28.770219472570936</v>
      </c>
      <c r="AL7" s="63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</row>
    <row r="8" spans="1:55" x14ac:dyDescent="0.25">
      <c r="R8" s="54" t="s">
        <v>543</v>
      </c>
      <c r="S8" s="63">
        <f>MIN(S2:S4)</f>
        <v>120.37</v>
      </c>
      <c r="T8" s="63">
        <f t="shared" ref="T8:AD8" si="5">MIN(T2:T4)</f>
        <v>121.423333</v>
      </c>
      <c r="U8" s="63">
        <f t="shared" si="5"/>
        <v>122.293334</v>
      </c>
      <c r="V8" s="63">
        <f t="shared" si="5"/>
        <v>166.54138</v>
      </c>
      <c r="W8" s="63">
        <f t="shared" si="5"/>
        <v>115.10689600000001</v>
      </c>
      <c r="X8" s="63">
        <f t="shared" si="5"/>
        <v>90.517240999999999</v>
      </c>
      <c r="Y8" s="63">
        <f t="shared" si="5"/>
        <v>75.968965999999995</v>
      </c>
      <c r="Z8" s="63">
        <f t="shared" si="5"/>
        <v>63.893332999999998</v>
      </c>
      <c r="AA8" s="63">
        <f t="shared" si="5"/>
        <v>98.589285000000004</v>
      </c>
      <c r="AB8" s="63">
        <f t="shared" si="5"/>
        <v>136.32413700000001</v>
      </c>
      <c r="AC8" s="63">
        <f t="shared" si="5"/>
        <v>128.01785799999999</v>
      </c>
      <c r="AD8" s="63">
        <f t="shared" si="5"/>
        <v>107.475863</v>
      </c>
      <c r="AE8" s="64">
        <f>MAX(S8:AD8)</f>
        <v>166.54138</v>
      </c>
      <c r="AF8" s="64">
        <f>MIN(S8:AD8)</f>
        <v>63.893332999999998</v>
      </c>
      <c r="AG8" s="64">
        <f>AE8-AF8</f>
        <v>102.64804700000001</v>
      </c>
      <c r="AH8" s="65">
        <f>AG8/AF8</f>
        <v>1.606553331628513</v>
      </c>
      <c r="AI8" s="64">
        <f>AVERAGE(S8:AD8)</f>
        <v>112.21013550000002</v>
      </c>
      <c r="AJ8" s="63">
        <f>MEDIAN(S8:AD8)</f>
        <v>117.73844800000001</v>
      </c>
      <c r="AK8" s="63">
        <f>_xlfn.STDEV.S(S8:AD8)</f>
        <v>27.586624138425467</v>
      </c>
      <c r="AL8" s="63"/>
    </row>
    <row r="9" spans="1:55" x14ac:dyDescent="0.25">
      <c r="R9" s="54" t="s">
        <v>540</v>
      </c>
      <c r="S9" s="66">
        <f>$AI$6</f>
        <v>121.28020361111111</v>
      </c>
      <c r="T9" s="66">
        <f t="shared" ref="T9:AD9" si="6">$AI$6</f>
        <v>121.28020361111111</v>
      </c>
      <c r="U9" s="66">
        <f t="shared" si="6"/>
        <v>121.28020361111111</v>
      </c>
      <c r="V9" s="66">
        <f t="shared" si="6"/>
        <v>121.28020361111111</v>
      </c>
      <c r="W9" s="66">
        <f t="shared" si="6"/>
        <v>121.28020361111111</v>
      </c>
      <c r="X9" s="66">
        <f t="shared" si="6"/>
        <v>121.28020361111111</v>
      </c>
      <c r="Y9" s="66">
        <f t="shared" si="6"/>
        <v>121.28020361111111</v>
      </c>
      <c r="Z9" s="66">
        <f t="shared" si="6"/>
        <v>121.28020361111111</v>
      </c>
      <c r="AA9" s="66">
        <f t="shared" si="6"/>
        <v>121.28020361111111</v>
      </c>
      <c r="AB9" s="66">
        <f t="shared" si="6"/>
        <v>121.28020361111111</v>
      </c>
      <c r="AC9" s="66">
        <f t="shared" si="6"/>
        <v>121.28020361111111</v>
      </c>
      <c r="AD9" s="66">
        <f t="shared" si="6"/>
        <v>121.28020361111111</v>
      </c>
      <c r="AE9" s="64"/>
      <c r="AF9" s="64"/>
      <c r="AG9" s="64"/>
      <c r="AH9" s="65"/>
      <c r="AI9" s="64"/>
      <c r="AJ9" s="63"/>
      <c r="AK9" s="63"/>
      <c r="AL9" s="63"/>
    </row>
    <row r="10" spans="1:55" x14ac:dyDescent="0.25">
      <c r="R10" s="54" t="s">
        <v>544</v>
      </c>
      <c r="S10" s="66">
        <f>AVERAGE($S$6:$V$6,$AB$6:$AD$6)</f>
        <v>137.81587028571428</v>
      </c>
      <c r="T10" s="66">
        <f t="shared" ref="T10:AD10" si="7">AVERAGE($S$6:$V$6,$AB$6:$AD$6)</f>
        <v>137.81587028571428</v>
      </c>
      <c r="U10" s="66">
        <f t="shared" si="7"/>
        <v>137.81587028571428</v>
      </c>
      <c r="V10" s="66">
        <f t="shared" si="7"/>
        <v>137.81587028571428</v>
      </c>
      <c r="W10" s="66"/>
      <c r="X10" s="66"/>
      <c r="Y10" s="66"/>
      <c r="Z10" s="66"/>
      <c r="AA10" s="66"/>
      <c r="AB10" s="66">
        <f t="shared" si="7"/>
        <v>137.81587028571428</v>
      </c>
      <c r="AC10" s="66">
        <f t="shared" si="7"/>
        <v>137.81587028571428</v>
      </c>
      <c r="AD10" s="66">
        <f t="shared" si="7"/>
        <v>137.81587028571428</v>
      </c>
      <c r="AE10" s="64"/>
      <c r="AF10" s="64"/>
      <c r="AG10" s="64"/>
      <c r="AH10" s="65"/>
      <c r="AI10" s="64"/>
      <c r="AJ10" s="63"/>
      <c r="AK10" s="63"/>
      <c r="AL10" s="63"/>
    </row>
    <row r="11" spans="1:55" x14ac:dyDescent="0.25">
      <c r="R11" s="54" t="s">
        <v>545</v>
      </c>
      <c r="S11" s="66"/>
      <c r="T11" s="66"/>
      <c r="U11" s="66"/>
      <c r="V11" s="66"/>
      <c r="W11" s="66">
        <f>AVERAGE($W$6:$AA$6)</f>
        <v>98.130270266666656</v>
      </c>
      <c r="X11" s="66">
        <f>AVERAGE($W$6:$AA$6)</f>
        <v>98.130270266666656</v>
      </c>
      <c r="Y11" s="66">
        <f>AVERAGE($W$6:$AA$6)</f>
        <v>98.130270266666656</v>
      </c>
      <c r="Z11" s="66">
        <f>AVERAGE($W$6:$AA$6)</f>
        <v>98.130270266666656</v>
      </c>
      <c r="AA11" s="66">
        <f>AVERAGE($W$6:$AA$6)</f>
        <v>98.130270266666656</v>
      </c>
      <c r="AB11" s="66"/>
      <c r="AC11" s="66"/>
      <c r="AD11" s="66"/>
      <c r="AE11" s="64"/>
      <c r="AF11" s="64"/>
      <c r="AG11" s="64"/>
      <c r="AH11" s="65"/>
      <c r="AI11" s="64"/>
      <c r="AJ11" s="63"/>
      <c r="AK11" s="63"/>
      <c r="AL11" s="63"/>
    </row>
    <row r="12" spans="1:55" x14ac:dyDescent="0.25">
      <c r="R12" s="55" t="s">
        <v>522</v>
      </c>
      <c r="S12" s="64">
        <f>MEDIAN(S2:S4)</f>
        <v>124.606666</v>
      </c>
      <c r="T12" s="64">
        <f t="shared" ref="T12:AD12" si="8">MEDIAN(T2:T4)</f>
        <v>154.01</v>
      </c>
      <c r="U12" s="64">
        <f t="shared" si="8"/>
        <v>131.43103500000001</v>
      </c>
      <c r="V12" s="64">
        <f t="shared" si="8"/>
        <v>167.474075</v>
      </c>
      <c r="W12" s="64">
        <f t="shared" si="8"/>
        <v>115.67777700000001</v>
      </c>
      <c r="X12" s="64">
        <f t="shared" si="8"/>
        <v>104.826666</v>
      </c>
      <c r="Y12" s="64">
        <f t="shared" si="8"/>
        <v>93.873333000000002</v>
      </c>
      <c r="Z12" s="64">
        <f t="shared" si="8"/>
        <v>71.586667000000006</v>
      </c>
      <c r="AA12" s="64">
        <f t="shared" si="8"/>
        <v>109.52333400000001</v>
      </c>
      <c r="AB12" s="64">
        <f t="shared" si="8"/>
        <v>144.066666</v>
      </c>
      <c r="AC12" s="64">
        <f t="shared" si="8"/>
        <v>128.03</v>
      </c>
      <c r="AD12" s="64">
        <f t="shared" si="8"/>
        <v>112.003334</v>
      </c>
      <c r="AE12" s="64">
        <f>MAX(S12:AD12)</f>
        <v>167.474075</v>
      </c>
      <c r="AF12" s="64">
        <f>MIN(S12:AD12)</f>
        <v>71.586667000000006</v>
      </c>
      <c r="AG12" s="64">
        <f>AE12-AF12</f>
        <v>95.887407999999994</v>
      </c>
      <c r="AH12" s="65">
        <f>AG12/AF12</f>
        <v>1.3394590364152585</v>
      </c>
      <c r="AI12" s="64">
        <f>AVERAGE(S12:AD12)</f>
        <v>121.42579608333334</v>
      </c>
      <c r="AJ12" s="63">
        <f>MEDIAN(S12:AD12)</f>
        <v>120.14222150000001</v>
      </c>
      <c r="AK12" s="63">
        <f>_xlfn.STDEV.S(S12:AD12)</f>
        <v>26.338221143838553</v>
      </c>
      <c r="AL12" s="63"/>
    </row>
    <row r="13" spans="1:55" x14ac:dyDescent="0.25">
      <c r="R13" s="54" t="s">
        <v>523</v>
      </c>
      <c r="S13" s="63">
        <f>_xlfn.STDEV.S(S2:S4)</f>
        <v>9.5464823283055527</v>
      </c>
      <c r="T13" s="63">
        <f t="shared" ref="T13:AD13" si="9">_xlfn.STDEV.S(T2:T4)</f>
        <v>21.181543378083532</v>
      </c>
      <c r="U13" s="63">
        <f t="shared" si="9"/>
        <v>8.9576443134528514</v>
      </c>
      <c r="V13" s="63">
        <f t="shared" si="9"/>
        <v>1.1772634979860372</v>
      </c>
      <c r="W13" s="63">
        <f t="shared" si="9"/>
        <v>13.244218163917795</v>
      </c>
      <c r="X13" s="63">
        <f t="shared" si="9"/>
        <v>8.3349858907652834</v>
      </c>
      <c r="Y13" s="63">
        <f t="shared" si="9"/>
        <v>11.211303693213988</v>
      </c>
      <c r="Z13" s="63">
        <f t="shared" si="9"/>
        <v>4.6061587919041607</v>
      </c>
      <c r="AA13" s="63">
        <f t="shared" si="9"/>
        <v>10.828742735498624</v>
      </c>
      <c r="AB13" s="63">
        <f t="shared" si="9"/>
        <v>12.671148257228353</v>
      </c>
      <c r="AC13" s="63">
        <f t="shared" si="9"/>
        <v>7.3424256907742009</v>
      </c>
      <c r="AD13" s="63">
        <f t="shared" si="9"/>
        <v>6.0050627434515897</v>
      </c>
      <c r="AE13" s="64"/>
      <c r="AF13" s="64"/>
      <c r="AG13" s="64"/>
      <c r="AH13" s="65"/>
      <c r="AI13" s="64"/>
      <c r="AJ13" s="63"/>
      <c r="AK13" s="63"/>
      <c r="AL13" s="63"/>
    </row>
    <row r="14" spans="1:55" x14ac:dyDescent="0.25">
      <c r="R14" s="54" t="s">
        <v>526</v>
      </c>
      <c r="S14" s="63">
        <f>S7-S8</f>
        <v>18.241110999999989</v>
      </c>
      <c r="T14" s="63">
        <f>T7-T8</f>
        <v>39.73592699999999</v>
      </c>
      <c r="U14" s="63">
        <f t="shared" ref="U14:AD14" si="10">U7-U8</f>
        <v>17.914073999999985</v>
      </c>
      <c r="V14" s="63">
        <f t="shared" si="10"/>
        <v>2.3386209999999892</v>
      </c>
      <c r="W14" s="63">
        <f t="shared" si="10"/>
        <v>23.21977099999998</v>
      </c>
      <c r="X14" s="63">
        <f t="shared" si="10"/>
        <v>14.560536999999997</v>
      </c>
      <c r="Y14" s="63">
        <f t="shared" si="10"/>
        <v>20.642146000000011</v>
      </c>
      <c r="Z14" s="63">
        <f t="shared" si="10"/>
        <v>8.2352379999999954</v>
      </c>
      <c r="AA14" s="63">
        <f t="shared" si="10"/>
        <v>21.657142999999991</v>
      </c>
      <c r="AB14" s="63">
        <f>AB7-AB8</f>
        <v>24.768966000000006</v>
      </c>
      <c r="AC14" s="63">
        <f t="shared" si="10"/>
        <v>12.723521000000005</v>
      </c>
      <c r="AD14" s="63">
        <f t="shared" si="10"/>
        <v>11.897469999999998</v>
      </c>
      <c r="AE14" s="64">
        <f>MAX(S14:AD14)</f>
        <v>39.73592699999999</v>
      </c>
      <c r="AF14" s="64">
        <f>MIN(S14:AD14)</f>
        <v>2.3386209999999892</v>
      </c>
      <c r="AG14" s="64">
        <f>AE14-AF14</f>
        <v>37.397306</v>
      </c>
      <c r="AH14" s="65">
        <f>AG14/AF14</f>
        <v>15.991178562067207</v>
      </c>
      <c r="AI14" s="64">
        <f>AVERAGE(S14:AD14)</f>
        <v>17.994543749999995</v>
      </c>
      <c r="AJ14" s="63">
        <f>MEDIAN(S14:AD14)</f>
        <v>18.077592499999987</v>
      </c>
      <c r="AK14" s="63">
        <f>_xlfn.STDEV.S(S14:AD14)</f>
        <v>9.4555303748533284</v>
      </c>
      <c r="AL14" s="63"/>
    </row>
    <row r="15" spans="1:55" x14ac:dyDescent="0.25">
      <c r="R15" s="54" t="s">
        <v>527</v>
      </c>
      <c r="S15" s="67">
        <f>S14/S8</f>
        <v>0.15154200382155011</v>
      </c>
      <c r="T15" s="67">
        <f t="shared" ref="T15:AD15" si="11">T14/T8</f>
        <v>0.32725116349754613</v>
      </c>
      <c r="U15" s="67">
        <f t="shared" si="11"/>
        <v>0.1464844682376554</v>
      </c>
      <c r="V15" s="67">
        <f t="shared" si="11"/>
        <v>1.4042281864122833E-2</v>
      </c>
      <c r="W15" s="67">
        <f t="shared" si="11"/>
        <v>0.20172354400035233</v>
      </c>
      <c r="X15" s="67">
        <f t="shared" si="11"/>
        <v>0.16085926657883878</v>
      </c>
      <c r="Y15" s="67">
        <f t="shared" si="11"/>
        <v>0.27171813816710383</v>
      </c>
      <c r="Z15" s="67">
        <f t="shared" si="11"/>
        <v>0.12889041177426125</v>
      </c>
      <c r="AA15" s="67">
        <f t="shared" si="11"/>
        <v>0.21967035261489107</v>
      </c>
      <c r="AB15" s="67">
        <f t="shared" si="11"/>
        <v>0.18169171318502464</v>
      </c>
      <c r="AC15" s="67">
        <f t="shared" si="11"/>
        <v>9.9388641544057132E-2</v>
      </c>
      <c r="AD15" s="67">
        <f t="shared" si="11"/>
        <v>0.11069899480593143</v>
      </c>
      <c r="AE15" s="64"/>
      <c r="AF15" s="64"/>
      <c r="AG15" s="64"/>
      <c r="AH15" s="65"/>
      <c r="AI15" s="64"/>
      <c r="AJ15" s="63"/>
      <c r="AK15" s="63"/>
      <c r="AL15" s="63"/>
    </row>
    <row r="22" spans="1:1" x14ac:dyDescent="0.25">
      <c r="A22" t="s">
        <v>578</v>
      </c>
    </row>
    <row r="45" spans="1:1" x14ac:dyDescent="0.25">
      <c r="A45" t="s">
        <v>577</v>
      </c>
    </row>
    <row r="66" spans="1:1" x14ac:dyDescent="0.25">
      <c r="A66" s="68" t="s">
        <v>576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5"/>
  <sheetViews>
    <sheetView topLeftCell="A15" zoomScale="80" zoomScaleNormal="80" workbookViewId="0">
      <selection activeCell="G60" sqref="G60"/>
    </sheetView>
  </sheetViews>
  <sheetFormatPr defaultRowHeight="15" x14ac:dyDescent="0.25"/>
  <cols>
    <col min="3" max="3" width="15.140625" customWidth="1"/>
    <col min="5" max="5" width="37.85546875" customWidth="1"/>
    <col min="6" max="6" width="14.28515625" customWidth="1"/>
    <col min="7" max="7" width="14.5703125" customWidth="1"/>
    <col min="8" max="8" width="15.28515625" customWidth="1"/>
    <col min="9" max="9" width="46.140625" customWidth="1"/>
    <col min="13" max="13" width="24.7109375" customWidth="1"/>
    <col min="14" max="14" width="11.5703125" customWidth="1"/>
    <col min="15" max="15" width="20.140625" customWidth="1"/>
    <col min="16" max="16" width="34.42578125" customWidth="1"/>
    <col min="17" max="17" width="33.7109375" customWidth="1"/>
    <col min="18" max="18" width="34.5703125" customWidth="1"/>
    <col min="45" max="45" width="18" customWidth="1"/>
    <col min="50" max="50" width="16.42578125" customWidth="1"/>
    <col min="51" max="51" width="15.5703125" customWidth="1"/>
    <col min="52" max="52" width="11.85546875" customWidth="1"/>
  </cols>
  <sheetData>
    <row r="1" spans="1:55" x14ac:dyDescent="0.25">
      <c r="A1" s="44" t="s">
        <v>493</v>
      </c>
      <c r="B1" s="44" t="s">
        <v>495</v>
      </c>
      <c r="C1" s="45" t="s">
        <v>494</v>
      </c>
      <c r="D1" s="45" t="s">
        <v>492</v>
      </c>
      <c r="E1" s="46" t="s">
        <v>485</v>
      </c>
      <c r="F1" s="46" t="s">
        <v>486</v>
      </c>
      <c r="G1" s="47" t="s">
        <v>496</v>
      </c>
      <c r="H1" s="47" t="s">
        <v>497</v>
      </c>
      <c r="I1" s="46" t="s">
        <v>487</v>
      </c>
      <c r="J1" s="47" t="s">
        <v>498</v>
      </c>
      <c r="K1" s="47" t="s">
        <v>499</v>
      </c>
      <c r="L1" s="46" t="s">
        <v>488</v>
      </c>
      <c r="M1" s="46" t="s">
        <v>500</v>
      </c>
      <c r="N1" s="47" t="s">
        <v>501</v>
      </c>
      <c r="O1" s="46" t="s">
        <v>489</v>
      </c>
      <c r="P1" s="46" t="s">
        <v>490</v>
      </c>
      <c r="Q1" s="46" t="s">
        <v>491</v>
      </c>
      <c r="R1" s="47" t="s">
        <v>502</v>
      </c>
      <c r="S1" s="47" t="s">
        <v>503</v>
      </c>
      <c r="T1" s="47" t="s">
        <v>504</v>
      </c>
      <c r="U1" s="47" t="s">
        <v>505</v>
      </c>
      <c r="V1" s="47" t="s">
        <v>506</v>
      </c>
      <c r="W1" s="47" t="s">
        <v>507</v>
      </c>
      <c r="X1" s="47" t="s">
        <v>508</v>
      </c>
      <c r="Y1" s="47" t="s">
        <v>509</v>
      </c>
      <c r="Z1" s="47" t="s">
        <v>510</v>
      </c>
      <c r="AA1" s="47" t="s">
        <v>511</v>
      </c>
      <c r="AB1" s="47" t="s">
        <v>512</v>
      </c>
      <c r="AC1" s="47" t="s">
        <v>513</v>
      </c>
      <c r="AD1" s="47" t="s">
        <v>514</v>
      </c>
      <c r="AE1" s="47" t="s">
        <v>515</v>
      </c>
      <c r="AF1" s="47" t="s">
        <v>516</v>
      </c>
      <c r="AG1" s="47" t="s">
        <v>517</v>
      </c>
      <c r="AH1" s="47" t="s">
        <v>518</v>
      </c>
      <c r="AI1" s="47" t="s">
        <v>519</v>
      </c>
      <c r="AM1" s="1" t="s">
        <v>548</v>
      </c>
      <c r="AN1" s="1" t="s">
        <v>549</v>
      </c>
      <c r="AO1" s="1" t="s">
        <v>550</v>
      </c>
      <c r="AQ1" s="1" t="s">
        <v>551</v>
      </c>
      <c r="AR1" s="1" t="s">
        <v>552</v>
      </c>
      <c r="AS1" s="1" t="s">
        <v>553</v>
      </c>
      <c r="AU1" s="1" t="s">
        <v>548</v>
      </c>
      <c r="AV1" s="1" t="s">
        <v>549</v>
      </c>
      <c r="AW1" s="1" t="s">
        <v>554</v>
      </c>
      <c r="AX1" s="70" t="s">
        <v>557</v>
      </c>
      <c r="AY1" s="70" t="s">
        <v>556</v>
      </c>
      <c r="BA1" s="1" t="s">
        <v>551</v>
      </c>
      <c r="BB1" s="1" t="s">
        <v>552</v>
      </c>
      <c r="BC1" s="1" t="s">
        <v>554</v>
      </c>
    </row>
    <row r="2" spans="1:55" x14ac:dyDescent="0.25">
      <c r="A2" s="18">
        <v>262</v>
      </c>
      <c r="B2" s="19" t="s">
        <v>0</v>
      </c>
      <c r="C2" s="18">
        <v>261</v>
      </c>
      <c r="D2" s="18">
        <v>2346081</v>
      </c>
      <c r="E2" s="19" t="s">
        <v>164</v>
      </c>
      <c r="F2" s="19" t="s">
        <v>165</v>
      </c>
      <c r="G2" s="18">
        <v>-46.216667000000001</v>
      </c>
      <c r="H2" s="18">
        <v>-23.883333</v>
      </c>
      <c r="I2" s="19" t="s">
        <v>166</v>
      </c>
      <c r="J2" s="18">
        <v>8</v>
      </c>
      <c r="K2" s="18">
        <v>80</v>
      </c>
      <c r="L2" s="19" t="s">
        <v>167</v>
      </c>
      <c r="M2" s="19" t="s">
        <v>168</v>
      </c>
      <c r="N2" s="18">
        <v>200</v>
      </c>
      <c r="O2" s="19" t="s">
        <v>169</v>
      </c>
      <c r="P2" s="19" t="s">
        <v>170</v>
      </c>
      <c r="Q2" s="19" t="s">
        <v>8</v>
      </c>
      <c r="R2" s="18">
        <v>30</v>
      </c>
      <c r="S2" s="18">
        <v>388.90000199999997</v>
      </c>
      <c r="T2" s="18">
        <v>385.49260199999998</v>
      </c>
      <c r="U2" s="18">
        <v>408.59999399999998</v>
      </c>
      <c r="V2" s="18">
        <v>283.54074400000002</v>
      </c>
      <c r="W2" s="18">
        <v>209.78888900000001</v>
      </c>
      <c r="X2" s="18">
        <v>174.88888499999999</v>
      </c>
      <c r="Y2" s="18">
        <v>158.89259200000001</v>
      </c>
      <c r="Z2" s="18">
        <v>147.67777799999999</v>
      </c>
      <c r="AA2" s="18">
        <v>278.08888899999999</v>
      </c>
      <c r="AB2" s="18">
        <v>291.34444500000001</v>
      </c>
      <c r="AC2" s="18">
        <v>304.25555100000003</v>
      </c>
      <c r="AD2" s="18">
        <v>361.24444699999998</v>
      </c>
      <c r="AE2" s="18">
        <v>3392.7</v>
      </c>
      <c r="AF2" s="18">
        <v>1183</v>
      </c>
      <c r="AG2" s="18">
        <v>668.2</v>
      </c>
      <c r="AH2" s="18">
        <v>584.70000000000005</v>
      </c>
      <c r="AI2" s="18">
        <v>956.8</v>
      </c>
      <c r="AM2" s="61">
        <f t="shared" ref="AM2:AM7" si="0">ABS(H2)</f>
        <v>23.883333</v>
      </c>
      <c r="AN2" s="61">
        <f t="shared" ref="AN2:AN7" si="1">ABS(G2)</f>
        <v>46.216667000000001</v>
      </c>
      <c r="AO2" s="61">
        <f t="shared" ref="AO2:AO7" si="2">N2</f>
        <v>200</v>
      </c>
      <c r="AQ2" s="62">
        <f t="shared" ref="AQ2:AQ7" si="3">LN(AM2)</f>
        <v>3.1731808516493372</v>
      </c>
      <c r="AR2" s="62">
        <f t="shared" ref="AR2:AS7" si="4">LN(AN2)</f>
        <v>3.8333404906060826</v>
      </c>
      <c r="AS2" s="62">
        <f t="shared" si="4"/>
        <v>5.2983173665480363</v>
      </c>
      <c r="AU2" s="61">
        <f>AM2</f>
        <v>23.883333</v>
      </c>
      <c r="AV2" s="61">
        <f>AN2</f>
        <v>46.216667000000001</v>
      </c>
      <c r="AW2" s="61">
        <v>238</v>
      </c>
      <c r="AX2" s="71">
        <f t="shared" ref="AX2:AX7" si="5">ABS(AO2-AW2)</f>
        <v>38</v>
      </c>
      <c r="AY2" s="75">
        <f t="shared" ref="AY2:AY7" si="6">ABS((AX2/AO2))</f>
        <v>0.19</v>
      </c>
      <c r="BA2" s="62">
        <f t="shared" ref="BA2:BA7" si="7">LN(AU2)</f>
        <v>3.1731808516493372</v>
      </c>
      <c r="BB2" s="62">
        <f t="shared" ref="BB2:BC7" si="8">LN(AV2)</f>
        <v>3.8333404906060826</v>
      </c>
      <c r="BC2" s="62">
        <f t="shared" si="8"/>
        <v>5.472270673671475</v>
      </c>
    </row>
    <row r="3" spans="1:55" x14ac:dyDescent="0.25">
      <c r="A3" s="18">
        <v>258</v>
      </c>
      <c r="B3" s="19" t="s">
        <v>0</v>
      </c>
      <c r="C3" s="18">
        <v>257</v>
      </c>
      <c r="D3" s="18">
        <v>2345176</v>
      </c>
      <c r="E3" s="19" t="s">
        <v>171</v>
      </c>
      <c r="F3" s="19" t="s">
        <v>165</v>
      </c>
      <c r="G3" s="18">
        <v>-45.45</v>
      </c>
      <c r="H3" s="18">
        <v>-23.566666999999999</v>
      </c>
      <c r="I3" s="19" t="s">
        <v>166</v>
      </c>
      <c r="J3" s="18">
        <v>8</v>
      </c>
      <c r="K3" s="18">
        <v>80</v>
      </c>
      <c r="L3" s="19" t="s">
        <v>167</v>
      </c>
      <c r="M3" s="19" t="s">
        <v>172</v>
      </c>
      <c r="N3" s="18">
        <v>760</v>
      </c>
      <c r="O3" s="19" t="s">
        <v>169</v>
      </c>
      <c r="P3" s="19" t="s">
        <v>170</v>
      </c>
      <c r="Q3" s="19" t="s">
        <v>8</v>
      </c>
      <c r="R3" s="18">
        <v>30</v>
      </c>
      <c r="S3" s="18">
        <v>323.34814399999999</v>
      </c>
      <c r="T3" s="18">
        <v>253.577778</v>
      </c>
      <c r="U3" s="18">
        <v>242.21111500000001</v>
      </c>
      <c r="V3" s="18">
        <v>184.32963100000001</v>
      </c>
      <c r="W3" s="18">
        <v>113.244444</v>
      </c>
      <c r="X3" s="18">
        <v>74.844443999999996</v>
      </c>
      <c r="Y3" s="18">
        <v>77.296299000000005</v>
      </c>
      <c r="Z3" s="18">
        <v>83.648148000000006</v>
      </c>
      <c r="AA3" s="18">
        <v>194.20740599999999</v>
      </c>
      <c r="AB3" s="18">
        <v>220.29629399999999</v>
      </c>
      <c r="AC3" s="18">
        <v>253.68148400000001</v>
      </c>
      <c r="AD3" s="18">
        <v>256.91482000000002</v>
      </c>
      <c r="AE3" s="18">
        <v>2277.6</v>
      </c>
      <c r="AF3" s="18">
        <v>819.1</v>
      </c>
      <c r="AG3" s="18">
        <v>372.4</v>
      </c>
      <c r="AH3" s="18">
        <v>355.2</v>
      </c>
      <c r="AI3" s="18">
        <v>730.9</v>
      </c>
      <c r="AM3" s="61">
        <f t="shared" si="0"/>
        <v>23.566666999999999</v>
      </c>
      <c r="AN3" s="61">
        <f t="shared" si="1"/>
        <v>45.45</v>
      </c>
      <c r="AO3" s="61">
        <f t="shared" si="2"/>
        <v>760</v>
      </c>
      <c r="AQ3" s="62">
        <f t="shared" si="3"/>
        <v>3.1598332983786888</v>
      </c>
      <c r="AR3" s="62">
        <f t="shared" si="4"/>
        <v>3.8166128206234879</v>
      </c>
      <c r="AS3" s="62">
        <f t="shared" si="4"/>
        <v>6.633318433280377</v>
      </c>
      <c r="AU3" s="61">
        <f t="shared" ref="AU3:AV7" si="9">AM3</f>
        <v>23.566666999999999</v>
      </c>
      <c r="AV3" s="61">
        <f t="shared" si="9"/>
        <v>45.45</v>
      </c>
      <c r="AW3" s="61">
        <v>733</v>
      </c>
      <c r="AX3" s="71">
        <f t="shared" si="5"/>
        <v>27</v>
      </c>
      <c r="AY3" s="72">
        <f t="shared" si="6"/>
        <v>3.5526315789473684E-2</v>
      </c>
      <c r="BA3" s="62">
        <f t="shared" si="7"/>
        <v>3.1598332983786888</v>
      </c>
      <c r="BB3" s="62">
        <f t="shared" si="8"/>
        <v>3.8166128206234879</v>
      </c>
      <c r="BC3" s="62">
        <f t="shared" si="8"/>
        <v>6.5971457018866513</v>
      </c>
    </row>
    <row r="4" spans="1:55" x14ac:dyDescent="0.25">
      <c r="A4" s="18">
        <v>260</v>
      </c>
      <c r="B4" s="19" t="s">
        <v>0</v>
      </c>
      <c r="C4" s="18">
        <v>259</v>
      </c>
      <c r="D4" s="18">
        <v>2346066</v>
      </c>
      <c r="E4" s="19" t="s">
        <v>173</v>
      </c>
      <c r="F4" s="19" t="s">
        <v>165</v>
      </c>
      <c r="G4" s="18">
        <v>-46.116667</v>
      </c>
      <c r="H4" s="18">
        <v>-23.766667000000002</v>
      </c>
      <c r="I4" s="19" t="s">
        <v>166</v>
      </c>
      <c r="J4" s="18">
        <v>8</v>
      </c>
      <c r="K4" s="18">
        <v>80</v>
      </c>
      <c r="L4" s="19" t="s">
        <v>167</v>
      </c>
      <c r="M4" s="19" t="s">
        <v>174</v>
      </c>
      <c r="N4" s="18">
        <v>10</v>
      </c>
      <c r="O4" s="19" t="s">
        <v>169</v>
      </c>
      <c r="P4" s="19" t="s">
        <v>170</v>
      </c>
      <c r="Q4" s="19" t="s">
        <v>8</v>
      </c>
      <c r="R4" s="18">
        <v>30</v>
      </c>
      <c r="S4" s="18">
        <v>387.659268</v>
      </c>
      <c r="T4" s="18">
        <v>348.392584</v>
      </c>
      <c r="U4" s="18">
        <v>360.28888999999998</v>
      </c>
      <c r="V4" s="18">
        <v>288.94814600000001</v>
      </c>
      <c r="W4" s="18">
        <v>164.47778</v>
      </c>
      <c r="X4" s="18">
        <v>137.551849</v>
      </c>
      <c r="Y4" s="18">
        <v>106.32222</v>
      </c>
      <c r="Z4" s="18">
        <v>101.474074</v>
      </c>
      <c r="AA4" s="18">
        <v>237.72592900000001</v>
      </c>
      <c r="AB4" s="18">
        <v>263.329632</v>
      </c>
      <c r="AC4" s="18">
        <v>308.25185800000003</v>
      </c>
      <c r="AD4" s="18">
        <v>348.71480600000001</v>
      </c>
      <c r="AE4" s="18">
        <v>3053.1</v>
      </c>
      <c r="AF4" s="18">
        <v>1096.3</v>
      </c>
      <c r="AG4" s="18">
        <v>591</v>
      </c>
      <c r="AH4" s="18">
        <v>445.5</v>
      </c>
      <c r="AI4" s="18">
        <v>920.3</v>
      </c>
      <c r="AM4" s="61">
        <f t="shared" si="0"/>
        <v>23.766667000000002</v>
      </c>
      <c r="AN4" s="61">
        <f t="shared" si="1"/>
        <v>46.116667</v>
      </c>
      <c r="AO4" s="61">
        <f t="shared" si="2"/>
        <v>10</v>
      </c>
      <c r="AQ4" s="62">
        <f t="shared" si="3"/>
        <v>3.1682840527773859</v>
      </c>
      <c r="AR4" s="62">
        <f t="shared" si="4"/>
        <v>3.8311744247928701</v>
      </c>
      <c r="AS4" s="62">
        <f t="shared" si="4"/>
        <v>2.3025850929940459</v>
      </c>
      <c r="AU4" s="61">
        <f t="shared" si="9"/>
        <v>23.766667000000002</v>
      </c>
      <c r="AV4" s="61">
        <f t="shared" si="9"/>
        <v>46.116667</v>
      </c>
      <c r="AW4" s="73">
        <v>368</v>
      </c>
      <c r="AX4" s="71">
        <f t="shared" si="5"/>
        <v>358</v>
      </c>
      <c r="AY4" s="74">
        <f t="shared" si="6"/>
        <v>35.799999999999997</v>
      </c>
      <c r="BA4" s="62">
        <f t="shared" si="7"/>
        <v>3.1682840527773859</v>
      </c>
      <c r="BB4" s="62">
        <f t="shared" si="8"/>
        <v>3.8311744247928701</v>
      </c>
      <c r="BC4" s="62">
        <f t="shared" si="8"/>
        <v>5.9080829381689313</v>
      </c>
    </row>
    <row r="5" spans="1:55" x14ac:dyDescent="0.25">
      <c r="A5" s="18">
        <v>255</v>
      </c>
      <c r="B5" s="19" t="s">
        <v>0</v>
      </c>
      <c r="C5" s="18">
        <v>254</v>
      </c>
      <c r="D5" s="18">
        <v>2345036</v>
      </c>
      <c r="E5" s="19" t="s">
        <v>175</v>
      </c>
      <c r="F5" s="19" t="s">
        <v>165</v>
      </c>
      <c r="G5" s="18">
        <v>-45.116667</v>
      </c>
      <c r="H5" s="18">
        <v>-23.383333</v>
      </c>
      <c r="I5" s="19" t="s">
        <v>166</v>
      </c>
      <c r="J5" s="18">
        <v>8</v>
      </c>
      <c r="K5" s="18">
        <v>80</v>
      </c>
      <c r="L5" s="19" t="s">
        <v>167</v>
      </c>
      <c r="M5" s="19" t="s">
        <v>176</v>
      </c>
      <c r="N5" s="18">
        <v>220</v>
      </c>
      <c r="O5" s="19" t="s">
        <v>169</v>
      </c>
      <c r="P5" s="19" t="s">
        <v>170</v>
      </c>
      <c r="Q5" s="19" t="s">
        <v>8</v>
      </c>
      <c r="R5" s="18">
        <v>29</v>
      </c>
      <c r="S5" s="18">
        <v>374.90384999999998</v>
      </c>
      <c r="T5" s="18">
        <v>302.02692300000001</v>
      </c>
      <c r="U5" s="18">
        <v>339.12693100000001</v>
      </c>
      <c r="V5" s="18">
        <v>268.81154600000002</v>
      </c>
      <c r="W5" s="18">
        <v>139.061542</v>
      </c>
      <c r="X5" s="18">
        <v>97.096149999999994</v>
      </c>
      <c r="Y5" s="18">
        <v>92.473076000000006</v>
      </c>
      <c r="Z5" s="18">
        <v>97.761539999999997</v>
      </c>
      <c r="AA5" s="18">
        <v>262.28846099999998</v>
      </c>
      <c r="AB5" s="18">
        <v>261.11539800000003</v>
      </c>
      <c r="AC5" s="18">
        <v>319.07692200000002</v>
      </c>
      <c r="AD5" s="18">
        <v>343.16538600000001</v>
      </c>
      <c r="AE5" s="18">
        <v>2896.9</v>
      </c>
      <c r="AF5" s="18">
        <v>1016.1</v>
      </c>
      <c r="AG5" s="18">
        <v>505</v>
      </c>
      <c r="AH5" s="18">
        <v>452.5</v>
      </c>
      <c r="AI5" s="18">
        <v>923.4</v>
      </c>
      <c r="AM5" s="61">
        <f t="shared" si="0"/>
        <v>23.383333</v>
      </c>
      <c r="AN5" s="61">
        <f t="shared" si="1"/>
        <v>45.116667</v>
      </c>
      <c r="AO5" s="61">
        <f t="shared" si="2"/>
        <v>220</v>
      </c>
      <c r="AQ5" s="62">
        <f t="shared" si="3"/>
        <v>3.1520235036251925</v>
      </c>
      <c r="AR5" s="62">
        <f t="shared" si="4"/>
        <v>3.8092517347804531</v>
      </c>
      <c r="AS5" s="62">
        <f t="shared" si="4"/>
        <v>5.393627546352362</v>
      </c>
      <c r="AU5" s="61">
        <f t="shared" si="9"/>
        <v>23.383333</v>
      </c>
      <c r="AV5" s="61">
        <f t="shared" si="9"/>
        <v>45.116667</v>
      </c>
      <c r="AW5" s="61">
        <v>150</v>
      </c>
      <c r="AX5" s="71">
        <f t="shared" si="5"/>
        <v>70</v>
      </c>
      <c r="AY5" s="75">
        <f t="shared" si="6"/>
        <v>0.31818181818181818</v>
      </c>
      <c r="BA5" s="62">
        <f t="shared" si="7"/>
        <v>3.1520235036251925</v>
      </c>
      <c r="BB5" s="62">
        <f t="shared" si="8"/>
        <v>3.8092517347804531</v>
      </c>
      <c r="BC5" s="62">
        <f t="shared" si="8"/>
        <v>5.0106352940962555</v>
      </c>
    </row>
    <row r="6" spans="1:55" x14ac:dyDescent="0.25">
      <c r="A6" s="18">
        <v>259</v>
      </c>
      <c r="B6" s="19" t="s">
        <v>0</v>
      </c>
      <c r="C6" s="18">
        <v>258</v>
      </c>
      <c r="D6" s="18">
        <v>2346065</v>
      </c>
      <c r="E6" s="19" t="s">
        <v>177</v>
      </c>
      <c r="F6" s="19" t="s">
        <v>165</v>
      </c>
      <c r="G6" s="18">
        <v>-46.133333</v>
      </c>
      <c r="H6" s="18">
        <v>-23.75</v>
      </c>
      <c r="I6" s="19" t="s">
        <v>166</v>
      </c>
      <c r="J6" s="18">
        <v>8</v>
      </c>
      <c r="K6" s="18">
        <v>80</v>
      </c>
      <c r="L6" s="19" t="s">
        <v>167</v>
      </c>
      <c r="M6" s="19" t="s">
        <v>174</v>
      </c>
      <c r="N6" s="18">
        <v>720</v>
      </c>
      <c r="O6" s="19" t="s">
        <v>169</v>
      </c>
      <c r="P6" s="19" t="s">
        <v>170</v>
      </c>
      <c r="Q6" s="19" t="s">
        <v>8</v>
      </c>
      <c r="R6" s="18">
        <v>30</v>
      </c>
      <c r="S6" s="95">
        <v>497.45555000000002</v>
      </c>
      <c r="T6" s="18">
        <v>420.800004</v>
      </c>
      <c r="U6" s="18">
        <v>467.459249</v>
      </c>
      <c r="V6" s="18">
        <v>373.574071</v>
      </c>
      <c r="W6" s="18">
        <v>209.85555500000001</v>
      </c>
      <c r="X6" s="18">
        <v>174.78888599999999</v>
      </c>
      <c r="Y6" s="18">
        <v>168.68147999999999</v>
      </c>
      <c r="Z6" s="18">
        <v>183.08889099999999</v>
      </c>
      <c r="AA6" s="18">
        <v>385.64075100000002</v>
      </c>
      <c r="AB6" s="18">
        <v>426.87408399999998</v>
      </c>
      <c r="AC6" s="18">
        <v>475.25556899999998</v>
      </c>
      <c r="AD6" s="18">
        <v>470.93332900000001</v>
      </c>
      <c r="AE6" s="18">
        <v>4254.3999999999996</v>
      </c>
      <c r="AF6" s="18">
        <v>1385.7</v>
      </c>
      <c r="AG6" s="18">
        <v>758.2</v>
      </c>
      <c r="AH6" s="18">
        <v>737.4</v>
      </c>
      <c r="AI6" s="18">
        <v>1373.1</v>
      </c>
      <c r="AM6" s="61">
        <f t="shared" si="0"/>
        <v>23.75</v>
      </c>
      <c r="AN6" s="61">
        <f t="shared" si="1"/>
        <v>46.133333</v>
      </c>
      <c r="AO6" s="61">
        <f t="shared" si="2"/>
        <v>720</v>
      </c>
      <c r="AQ6" s="62">
        <f t="shared" si="3"/>
        <v>3.1675825304806504</v>
      </c>
      <c r="AR6" s="62">
        <f t="shared" si="4"/>
        <v>3.831535747290026</v>
      </c>
      <c r="AS6" s="62">
        <f t="shared" si="4"/>
        <v>6.5792512120101012</v>
      </c>
      <c r="AU6" s="61">
        <f t="shared" si="9"/>
        <v>23.75</v>
      </c>
      <c r="AV6" s="61">
        <f t="shared" si="9"/>
        <v>46.133333</v>
      </c>
      <c r="AW6" s="61">
        <v>849</v>
      </c>
      <c r="AX6" s="71">
        <f t="shared" si="5"/>
        <v>129</v>
      </c>
      <c r="AY6" s="75">
        <f t="shared" si="6"/>
        <v>0.17916666666666667</v>
      </c>
      <c r="BA6" s="62">
        <f t="shared" si="7"/>
        <v>3.1675825304806504</v>
      </c>
      <c r="BB6" s="62">
        <f t="shared" si="8"/>
        <v>3.831535747290026</v>
      </c>
      <c r="BC6" s="62">
        <f t="shared" si="8"/>
        <v>6.7440591863113477</v>
      </c>
    </row>
    <row r="7" spans="1:55" x14ac:dyDescent="0.25">
      <c r="A7" s="18">
        <v>263</v>
      </c>
      <c r="B7" s="19" t="s">
        <v>0</v>
      </c>
      <c r="C7" s="18">
        <v>262</v>
      </c>
      <c r="D7" s="18">
        <v>2346086</v>
      </c>
      <c r="E7" s="19" t="s">
        <v>178</v>
      </c>
      <c r="F7" s="19" t="s">
        <v>165</v>
      </c>
      <c r="G7" s="18">
        <v>-46.183332999999998</v>
      </c>
      <c r="H7" s="18">
        <v>-23.95</v>
      </c>
      <c r="I7" s="19" t="s">
        <v>166</v>
      </c>
      <c r="J7" s="18">
        <v>8</v>
      </c>
      <c r="K7" s="18">
        <v>80</v>
      </c>
      <c r="L7" s="19" t="s">
        <v>167</v>
      </c>
      <c r="M7" s="19" t="s">
        <v>179</v>
      </c>
      <c r="N7" s="18">
        <v>3</v>
      </c>
      <c r="O7" s="19" t="s">
        <v>169</v>
      </c>
      <c r="P7" s="19" t="s">
        <v>170</v>
      </c>
      <c r="Q7" s="19" t="s">
        <v>8</v>
      </c>
      <c r="R7" s="18">
        <v>29</v>
      </c>
      <c r="S7" s="18">
        <v>259.05926199999999</v>
      </c>
      <c r="T7" s="18">
        <v>214.64444399999999</v>
      </c>
      <c r="U7" s="18">
        <v>270.56295999999998</v>
      </c>
      <c r="V7" s="18">
        <v>195.20384999999999</v>
      </c>
      <c r="W7" s="18">
        <v>149.373076</v>
      </c>
      <c r="X7" s="18">
        <v>125.738461</v>
      </c>
      <c r="Y7" s="18">
        <v>104.226924</v>
      </c>
      <c r="Z7" s="18">
        <v>80.684614999999994</v>
      </c>
      <c r="AA7" s="18">
        <v>167.33076800000001</v>
      </c>
      <c r="AB7" s="18">
        <v>160.919228</v>
      </c>
      <c r="AC7" s="18">
        <v>148.400002</v>
      </c>
      <c r="AD7" s="18">
        <v>214.55926099999999</v>
      </c>
      <c r="AE7" s="18">
        <v>2090.6999999999998</v>
      </c>
      <c r="AF7" s="18">
        <v>744.3</v>
      </c>
      <c r="AG7" s="18">
        <v>470.3</v>
      </c>
      <c r="AH7" s="18">
        <v>352.2</v>
      </c>
      <c r="AI7" s="18">
        <v>523.9</v>
      </c>
      <c r="AM7" s="61">
        <f t="shared" si="0"/>
        <v>23.95</v>
      </c>
      <c r="AN7" s="61">
        <f t="shared" si="1"/>
        <v>46.183332999999998</v>
      </c>
      <c r="AO7" s="61">
        <f t="shared" si="2"/>
        <v>3</v>
      </c>
      <c r="AQ7" s="62">
        <f t="shared" si="3"/>
        <v>3.1759683238569241</v>
      </c>
      <c r="AR7" s="62">
        <f t="shared" si="4"/>
        <v>3.8326189754232667</v>
      </c>
      <c r="AS7" s="62">
        <f t="shared" si="4"/>
        <v>1.0986122886681098</v>
      </c>
      <c r="AU7" s="61">
        <f t="shared" si="9"/>
        <v>23.95</v>
      </c>
      <c r="AV7" s="61">
        <f t="shared" si="9"/>
        <v>46.183332999999998</v>
      </c>
      <c r="AW7" s="61">
        <v>7</v>
      </c>
      <c r="AX7" s="71">
        <f t="shared" si="5"/>
        <v>4</v>
      </c>
      <c r="AY7" s="75">
        <f t="shared" si="6"/>
        <v>1.3333333333333333</v>
      </c>
      <c r="BA7" s="62">
        <f t="shared" si="7"/>
        <v>3.1759683238569241</v>
      </c>
      <c r="BB7" s="62">
        <f t="shared" si="8"/>
        <v>3.8326189754232667</v>
      </c>
      <c r="BC7" s="62">
        <f t="shared" si="8"/>
        <v>1.9459101490553132</v>
      </c>
    </row>
    <row r="8" spans="1:55" x14ac:dyDescent="0.25">
      <c r="A8" s="18">
        <v>264</v>
      </c>
      <c r="B8" s="19" t="s">
        <v>0</v>
      </c>
      <c r="C8" s="18">
        <v>263</v>
      </c>
      <c r="D8" s="18">
        <v>2346106</v>
      </c>
      <c r="E8" s="19" t="s">
        <v>180</v>
      </c>
      <c r="F8" s="19" t="s">
        <v>2</v>
      </c>
      <c r="G8" s="18">
        <v>-46.008611000000002</v>
      </c>
      <c r="H8" s="18">
        <v>-23.655277999999999</v>
      </c>
      <c r="I8" s="19" t="s">
        <v>166</v>
      </c>
      <c r="J8" s="18">
        <v>8</v>
      </c>
      <c r="K8" s="18">
        <v>80</v>
      </c>
      <c r="L8" s="19" t="s">
        <v>167</v>
      </c>
      <c r="M8" s="19" t="s">
        <v>181</v>
      </c>
      <c r="N8" s="18">
        <v>730</v>
      </c>
      <c r="O8" s="19" t="s">
        <v>169</v>
      </c>
      <c r="P8" s="19" t="s">
        <v>170</v>
      </c>
      <c r="Q8" s="19" t="s">
        <v>8</v>
      </c>
      <c r="R8" s="18">
        <v>29</v>
      </c>
      <c r="S8" s="18">
        <v>336.47407199999998</v>
      </c>
      <c r="T8" s="18">
        <v>239.04230799999999</v>
      </c>
      <c r="U8" s="18">
        <v>241.60769199999999</v>
      </c>
      <c r="V8" s="18">
        <v>186.10769099999999</v>
      </c>
      <c r="W8" s="18">
        <v>120.530771</v>
      </c>
      <c r="X8" s="18">
        <v>98.042305999999996</v>
      </c>
      <c r="Y8" s="18">
        <v>81.403846999999999</v>
      </c>
      <c r="Z8" s="18">
        <v>92.896153999999996</v>
      </c>
      <c r="AA8" s="18">
        <v>173.580769</v>
      </c>
      <c r="AB8" s="18">
        <v>175.965384</v>
      </c>
      <c r="AC8" s="18">
        <v>191.77307500000001</v>
      </c>
      <c r="AD8" s="18">
        <v>263.80384900000001</v>
      </c>
      <c r="AE8" s="18">
        <v>2201.1999999999998</v>
      </c>
      <c r="AF8" s="18">
        <v>817.1</v>
      </c>
      <c r="AG8" s="18">
        <v>404.7</v>
      </c>
      <c r="AH8" s="18">
        <v>347.9</v>
      </c>
      <c r="AI8" s="18">
        <v>631.5</v>
      </c>
      <c r="AM8" s="61">
        <f t="shared" ref="AM8:AM13" si="10">ABS(H8)</f>
        <v>23.655277999999999</v>
      </c>
      <c r="AN8" s="61">
        <f t="shared" ref="AN8:AN13" si="11">ABS(G8)</f>
        <v>46.008611000000002</v>
      </c>
      <c r="AO8" s="61">
        <f t="shared" ref="AO8:AO13" si="12">N8</f>
        <v>730</v>
      </c>
      <c r="AQ8" s="62">
        <f t="shared" ref="AQ8:AQ13" si="13">LN(AM8)</f>
        <v>3.163586261286301</v>
      </c>
      <c r="AR8" s="62">
        <f t="shared" ref="AR8:AR13" si="14">LN(AN8)</f>
        <v>3.8288285746223489</v>
      </c>
      <c r="AS8" s="62">
        <f t="shared" ref="AS8:AS13" si="15">LN(AO8)</f>
        <v>6.5930445341424369</v>
      </c>
      <c r="AU8" s="61">
        <f t="shared" ref="AU8:AU13" si="16">AM8</f>
        <v>23.655277999999999</v>
      </c>
      <c r="AV8" s="61">
        <f t="shared" ref="AV8:AV13" si="17">AN8</f>
        <v>46.008611000000002</v>
      </c>
      <c r="AW8" s="61">
        <v>748</v>
      </c>
      <c r="AX8" s="71">
        <f t="shared" ref="AX8:AX13" si="18">ABS(AO8-AW8)</f>
        <v>18</v>
      </c>
      <c r="AY8" s="72">
        <f t="shared" ref="AY8:AY13" si="19">ABS((AX8/AO8))</f>
        <v>2.4657534246575342E-2</v>
      </c>
      <c r="BA8" s="62">
        <f t="shared" ref="BA8:BA13" si="20">LN(AU8)</f>
        <v>3.163586261286301</v>
      </c>
      <c r="BB8" s="62">
        <f t="shared" ref="BB8:BB13" si="21">LN(AV8)</f>
        <v>3.8288285746223489</v>
      </c>
      <c r="BC8" s="62">
        <f t="shared" ref="BC8:BC13" si="22">LN(AW8)</f>
        <v>6.6174029779744776</v>
      </c>
    </row>
    <row r="9" spans="1:55" x14ac:dyDescent="0.25">
      <c r="A9" s="18">
        <v>256</v>
      </c>
      <c r="B9" s="19" t="s">
        <v>0</v>
      </c>
      <c r="C9" s="18">
        <v>255</v>
      </c>
      <c r="D9" s="18">
        <v>2345051</v>
      </c>
      <c r="E9" s="19" t="s">
        <v>182</v>
      </c>
      <c r="F9" s="19" t="s">
        <v>165</v>
      </c>
      <c r="G9" s="18">
        <v>-45.433332999999998</v>
      </c>
      <c r="H9" s="18">
        <v>-23.633333</v>
      </c>
      <c r="I9" s="19" t="s">
        <v>166</v>
      </c>
      <c r="J9" s="18">
        <v>8</v>
      </c>
      <c r="K9" s="18">
        <v>80</v>
      </c>
      <c r="L9" s="19" t="s">
        <v>167</v>
      </c>
      <c r="M9" s="19" t="s">
        <v>183</v>
      </c>
      <c r="N9" s="18">
        <v>20</v>
      </c>
      <c r="O9" s="19" t="s">
        <v>169</v>
      </c>
      <c r="P9" s="19" t="s">
        <v>170</v>
      </c>
      <c r="Q9" s="19" t="s">
        <v>8</v>
      </c>
      <c r="R9" s="18">
        <v>30</v>
      </c>
      <c r="S9" s="18">
        <v>239.07037</v>
      </c>
      <c r="T9" s="18">
        <v>207.040738</v>
      </c>
      <c r="U9" s="18">
        <v>221.08148199999999</v>
      </c>
      <c r="V9" s="18">
        <v>131</v>
      </c>
      <c r="W9" s="18">
        <v>99.051850999999999</v>
      </c>
      <c r="X9" s="18">
        <v>59.296297000000003</v>
      </c>
      <c r="Y9" s="18">
        <v>56.622222999999998</v>
      </c>
      <c r="Z9" s="18">
        <v>57.862963000000001</v>
      </c>
      <c r="AA9" s="18">
        <v>116.759259</v>
      </c>
      <c r="AB9" s="18">
        <v>147.90370300000001</v>
      </c>
      <c r="AC9" s="18">
        <v>148.144442</v>
      </c>
      <c r="AD9" s="18">
        <v>193.892594</v>
      </c>
      <c r="AE9" s="18">
        <v>1677.7</v>
      </c>
      <c r="AF9" s="18">
        <v>667.2</v>
      </c>
      <c r="AG9" s="18">
        <v>289.3</v>
      </c>
      <c r="AH9" s="18">
        <v>231.2</v>
      </c>
      <c r="AI9" s="18">
        <v>489.9</v>
      </c>
      <c r="AM9" s="61">
        <f t="shared" si="10"/>
        <v>23.633333</v>
      </c>
      <c r="AN9" s="61">
        <f t="shared" si="11"/>
        <v>45.433332999999998</v>
      </c>
      <c r="AO9" s="61">
        <f t="shared" si="12"/>
        <v>20</v>
      </c>
      <c r="AQ9" s="62">
        <f t="shared" si="13"/>
        <v>3.1626581307655997</v>
      </c>
      <c r="AR9" s="62">
        <f t="shared" si="14"/>
        <v>3.8162460426976201</v>
      </c>
      <c r="AS9" s="62">
        <f t="shared" si="15"/>
        <v>2.9957322735539909</v>
      </c>
      <c r="AU9" s="61">
        <f t="shared" si="16"/>
        <v>23.633333</v>
      </c>
      <c r="AV9" s="61">
        <f t="shared" si="17"/>
        <v>45.433332999999998</v>
      </c>
      <c r="AW9" s="61">
        <v>4</v>
      </c>
      <c r="AX9" s="71">
        <f t="shared" si="18"/>
        <v>16</v>
      </c>
      <c r="AY9" s="75">
        <f t="shared" si="19"/>
        <v>0.8</v>
      </c>
      <c r="BA9" s="62">
        <f t="shared" si="20"/>
        <v>3.1626581307655997</v>
      </c>
      <c r="BB9" s="62">
        <f t="shared" si="21"/>
        <v>3.8162460426976201</v>
      </c>
      <c r="BC9" s="62">
        <f t="shared" si="22"/>
        <v>1.3862943611198906</v>
      </c>
    </row>
    <row r="10" spans="1:55" x14ac:dyDescent="0.25">
      <c r="A10" s="18">
        <v>276</v>
      </c>
      <c r="B10" s="19" t="s">
        <v>0</v>
      </c>
      <c r="C10" s="18">
        <v>275</v>
      </c>
      <c r="D10" s="18">
        <v>2447024</v>
      </c>
      <c r="E10" s="19" t="s">
        <v>184</v>
      </c>
      <c r="F10" s="19" t="s">
        <v>165</v>
      </c>
      <c r="G10" s="18">
        <v>-47.25</v>
      </c>
      <c r="H10" s="18">
        <v>-24.483332999999998</v>
      </c>
      <c r="I10" s="19" t="s">
        <v>166</v>
      </c>
      <c r="J10" s="18">
        <v>8</v>
      </c>
      <c r="K10" s="18">
        <v>80</v>
      </c>
      <c r="L10" s="19" t="s">
        <v>167</v>
      </c>
      <c r="M10" s="19" t="s">
        <v>185</v>
      </c>
      <c r="N10" s="18">
        <v>4</v>
      </c>
      <c r="O10" s="19" t="s">
        <v>169</v>
      </c>
      <c r="P10" s="19" t="s">
        <v>170</v>
      </c>
      <c r="Q10" s="19" t="s">
        <v>8</v>
      </c>
      <c r="R10" s="18">
        <v>30</v>
      </c>
      <c r="S10" s="18">
        <v>358.229625</v>
      </c>
      <c r="T10" s="18">
        <v>364.485187</v>
      </c>
      <c r="U10" s="18">
        <v>389.99628000000001</v>
      </c>
      <c r="V10" s="18">
        <v>245.45555400000001</v>
      </c>
      <c r="W10" s="18">
        <v>195.89629500000001</v>
      </c>
      <c r="X10" s="18">
        <v>175.28888799999999</v>
      </c>
      <c r="Y10" s="18">
        <v>141.50000299999999</v>
      </c>
      <c r="Z10" s="18">
        <v>109.38888900000001</v>
      </c>
      <c r="AA10" s="18">
        <v>210.94073800000001</v>
      </c>
      <c r="AB10" s="18">
        <v>200.80740399999999</v>
      </c>
      <c r="AC10" s="18">
        <v>200.50740400000001</v>
      </c>
      <c r="AD10" s="18">
        <v>243.61481800000001</v>
      </c>
      <c r="AE10" s="18">
        <v>2836.1</v>
      </c>
      <c r="AF10" s="18">
        <v>1112.7</v>
      </c>
      <c r="AG10" s="18">
        <v>616.6</v>
      </c>
      <c r="AH10" s="18">
        <v>461.8</v>
      </c>
      <c r="AI10" s="18">
        <v>644.9</v>
      </c>
      <c r="AM10" s="61">
        <f t="shared" si="10"/>
        <v>24.483332999999998</v>
      </c>
      <c r="AN10" s="61">
        <f t="shared" si="11"/>
        <v>47.25</v>
      </c>
      <c r="AO10" s="61">
        <f t="shared" si="12"/>
        <v>4</v>
      </c>
      <c r="AQ10" s="62">
        <f t="shared" si="13"/>
        <v>3.1979926003370727</v>
      </c>
      <c r="AR10" s="62">
        <f t="shared" si="14"/>
        <v>3.8554526539397518</v>
      </c>
      <c r="AS10" s="62">
        <f t="shared" si="15"/>
        <v>1.3862943611198906</v>
      </c>
      <c r="AU10" s="61">
        <f t="shared" si="16"/>
        <v>24.483332999999998</v>
      </c>
      <c r="AV10" s="61">
        <f t="shared" si="17"/>
        <v>47.25</v>
      </c>
      <c r="AW10" s="61">
        <v>39</v>
      </c>
      <c r="AX10" s="71">
        <f t="shared" si="18"/>
        <v>35</v>
      </c>
      <c r="AY10" s="75">
        <f t="shared" si="19"/>
        <v>8.75</v>
      </c>
      <c r="BA10" s="62">
        <f t="shared" si="20"/>
        <v>3.1979926003370727</v>
      </c>
      <c r="BB10" s="62">
        <f t="shared" si="21"/>
        <v>3.8554526539397518</v>
      </c>
      <c r="BC10" s="62">
        <f t="shared" si="22"/>
        <v>3.6635616461296463</v>
      </c>
    </row>
    <row r="11" spans="1:55" x14ac:dyDescent="0.25">
      <c r="A11" s="18">
        <v>265</v>
      </c>
      <c r="B11" s="19" t="s">
        <v>0</v>
      </c>
      <c r="C11" s="18">
        <v>264</v>
      </c>
      <c r="D11" s="18">
        <v>2346127</v>
      </c>
      <c r="E11" s="19" t="s">
        <v>186</v>
      </c>
      <c r="F11" s="19" t="s">
        <v>165</v>
      </c>
      <c r="G11" s="18">
        <v>-46.283332999999999</v>
      </c>
      <c r="H11" s="18">
        <v>-23.999721999999998</v>
      </c>
      <c r="I11" s="19" t="s">
        <v>166</v>
      </c>
      <c r="J11" s="18">
        <v>8</v>
      </c>
      <c r="K11" s="18">
        <v>80</v>
      </c>
      <c r="L11" s="19" t="s">
        <v>167</v>
      </c>
      <c r="M11" s="19" t="s">
        <v>179</v>
      </c>
      <c r="N11" s="18">
        <v>3</v>
      </c>
      <c r="O11" s="19" t="s">
        <v>169</v>
      </c>
      <c r="P11" s="19" t="s">
        <v>170</v>
      </c>
      <c r="Q11" s="19" t="s">
        <v>8</v>
      </c>
      <c r="R11" s="18">
        <v>28</v>
      </c>
      <c r="S11" s="18">
        <v>264.67692399999999</v>
      </c>
      <c r="T11" s="18">
        <v>233.31153699999999</v>
      </c>
      <c r="U11" s="18">
        <v>283.64799900000003</v>
      </c>
      <c r="V11" s="18">
        <v>175.84</v>
      </c>
      <c r="W11" s="18">
        <v>136.97200000000001</v>
      </c>
      <c r="X11" s="18">
        <v>125.928</v>
      </c>
      <c r="Y11" s="18">
        <v>102.384615</v>
      </c>
      <c r="Z11" s="18">
        <v>81.161540000000002</v>
      </c>
      <c r="AA11" s="18">
        <v>149.31538399999999</v>
      </c>
      <c r="AB11" s="18">
        <v>150.888462</v>
      </c>
      <c r="AC11" s="18">
        <v>156.16399899999999</v>
      </c>
      <c r="AD11" s="18">
        <v>220.61599899999999</v>
      </c>
      <c r="AE11" s="18">
        <v>2080.9</v>
      </c>
      <c r="AF11" s="18">
        <v>781.6</v>
      </c>
      <c r="AG11" s="18">
        <v>438.7</v>
      </c>
      <c r="AH11" s="18">
        <v>332.9</v>
      </c>
      <c r="AI11" s="18">
        <v>527.70000000000005</v>
      </c>
      <c r="AM11" s="61">
        <f t="shared" si="10"/>
        <v>23.999721999999998</v>
      </c>
      <c r="AN11" s="61">
        <f t="shared" si="11"/>
        <v>46.283332999999999</v>
      </c>
      <c r="AO11" s="61">
        <f t="shared" si="12"/>
        <v>3</v>
      </c>
      <c r="AQ11" s="62">
        <f t="shared" si="13"/>
        <v>3.1780422469475247</v>
      </c>
      <c r="AR11" s="62">
        <f t="shared" si="14"/>
        <v>3.8347819178826823</v>
      </c>
      <c r="AS11" s="62">
        <f t="shared" si="15"/>
        <v>1.0986122886681098</v>
      </c>
      <c r="AU11" s="61">
        <f t="shared" si="16"/>
        <v>23.999721999999998</v>
      </c>
      <c r="AV11" s="61">
        <f t="shared" si="17"/>
        <v>46.283332999999999</v>
      </c>
      <c r="AW11" s="61">
        <v>6</v>
      </c>
      <c r="AX11" s="71">
        <f t="shared" si="18"/>
        <v>3</v>
      </c>
      <c r="AY11" s="75">
        <f t="shared" si="19"/>
        <v>1</v>
      </c>
      <c r="BA11" s="62">
        <f t="shared" si="20"/>
        <v>3.1780422469475247</v>
      </c>
      <c r="BB11" s="62">
        <f t="shared" si="21"/>
        <v>3.8347819178826823</v>
      </c>
      <c r="BC11" s="62">
        <f t="shared" si="22"/>
        <v>1.791759469228055</v>
      </c>
    </row>
    <row r="12" spans="1:55" x14ac:dyDescent="0.25">
      <c r="A12" s="18">
        <v>269</v>
      </c>
      <c r="B12" s="19" t="s">
        <v>0</v>
      </c>
      <c r="C12" s="18">
        <v>268</v>
      </c>
      <c r="D12" s="18">
        <v>2446003</v>
      </c>
      <c r="E12" s="19" t="s">
        <v>187</v>
      </c>
      <c r="F12" s="19" t="s">
        <v>165</v>
      </c>
      <c r="G12" s="18">
        <v>-46.8</v>
      </c>
      <c r="H12" s="18">
        <v>-24.183333000000001</v>
      </c>
      <c r="I12" s="19" t="s">
        <v>166</v>
      </c>
      <c r="J12" s="18">
        <v>8</v>
      </c>
      <c r="K12" s="18">
        <v>80</v>
      </c>
      <c r="L12" s="19" t="s">
        <v>167</v>
      </c>
      <c r="M12" s="19" t="s">
        <v>188</v>
      </c>
      <c r="N12" s="18">
        <v>3</v>
      </c>
      <c r="O12" s="19" t="s">
        <v>169</v>
      </c>
      <c r="P12" s="19" t="s">
        <v>170</v>
      </c>
      <c r="Q12" s="19" t="s">
        <v>8</v>
      </c>
      <c r="R12" s="18">
        <v>28</v>
      </c>
      <c r="S12" s="18">
        <v>272.27777600000002</v>
      </c>
      <c r="T12" s="18">
        <v>273.685182</v>
      </c>
      <c r="U12" s="18">
        <v>275.11111</v>
      </c>
      <c r="V12" s="18">
        <v>197.99259499999999</v>
      </c>
      <c r="W12" s="18">
        <v>140.20740499999999</v>
      </c>
      <c r="X12" s="18">
        <v>109.066669</v>
      </c>
      <c r="Y12" s="18">
        <v>84.829628999999997</v>
      </c>
      <c r="Z12" s="18">
        <v>70.844443999999996</v>
      </c>
      <c r="AA12" s="18">
        <v>150.529629</v>
      </c>
      <c r="AB12" s="18">
        <v>144.24073899999999</v>
      </c>
      <c r="AC12" s="18">
        <v>144.45925800000001</v>
      </c>
      <c r="AD12" s="18">
        <v>207.66296199999999</v>
      </c>
      <c r="AE12" s="18">
        <v>2070.9</v>
      </c>
      <c r="AF12" s="18">
        <v>821.1</v>
      </c>
      <c r="AG12" s="18">
        <v>447.3</v>
      </c>
      <c r="AH12" s="18">
        <v>306.2</v>
      </c>
      <c r="AI12" s="18">
        <v>496.4</v>
      </c>
      <c r="AM12" s="61">
        <f t="shared" si="10"/>
        <v>24.183333000000001</v>
      </c>
      <c r="AN12" s="61">
        <f t="shared" si="11"/>
        <v>46.8</v>
      </c>
      <c r="AO12" s="61">
        <f t="shared" si="12"/>
        <v>3</v>
      </c>
      <c r="AQ12" s="62">
        <f t="shared" si="13"/>
        <v>3.1856636768784896</v>
      </c>
      <c r="AR12" s="62">
        <f t="shared" si="14"/>
        <v>3.8458832029236012</v>
      </c>
      <c r="AS12" s="62">
        <f t="shared" si="15"/>
        <v>1.0986122886681098</v>
      </c>
      <c r="AU12" s="61">
        <f t="shared" si="16"/>
        <v>24.183333000000001</v>
      </c>
      <c r="AV12" s="61">
        <f t="shared" si="17"/>
        <v>46.8</v>
      </c>
      <c r="AW12" s="61">
        <v>4</v>
      </c>
      <c r="AX12" s="71">
        <f t="shared" si="18"/>
        <v>1</v>
      </c>
      <c r="AY12" s="75">
        <f t="shared" si="19"/>
        <v>0.33333333333333331</v>
      </c>
      <c r="BA12" s="62">
        <f t="shared" si="20"/>
        <v>3.1856636768784896</v>
      </c>
      <c r="BB12" s="62">
        <f t="shared" si="21"/>
        <v>3.8458832029236012</v>
      </c>
      <c r="BC12" s="62">
        <f t="shared" si="22"/>
        <v>1.3862943611198906</v>
      </c>
    </row>
    <row r="13" spans="1:55" x14ac:dyDescent="0.25">
      <c r="A13" s="18">
        <v>257</v>
      </c>
      <c r="B13" s="19" t="s">
        <v>0</v>
      </c>
      <c r="C13" s="18">
        <v>256</v>
      </c>
      <c r="D13" s="18">
        <v>2345057</v>
      </c>
      <c r="E13" s="19" t="s">
        <v>189</v>
      </c>
      <c r="F13" s="19" t="s">
        <v>165</v>
      </c>
      <c r="G13" s="18">
        <v>-45.416666999999997</v>
      </c>
      <c r="H13" s="18">
        <v>-23.766667000000002</v>
      </c>
      <c r="I13" s="19" t="s">
        <v>166</v>
      </c>
      <c r="J13" s="18">
        <v>8</v>
      </c>
      <c r="K13" s="18">
        <v>80</v>
      </c>
      <c r="L13" s="19" t="s">
        <v>167</v>
      </c>
      <c r="M13" s="19" t="s">
        <v>190</v>
      </c>
      <c r="N13" s="18">
        <v>20</v>
      </c>
      <c r="O13" s="19" t="s">
        <v>169</v>
      </c>
      <c r="P13" s="19" t="s">
        <v>170</v>
      </c>
      <c r="Q13" s="19" t="s">
        <v>8</v>
      </c>
      <c r="R13" s="18">
        <v>30</v>
      </c>
      <c r="S13" s="18">
        <v>181.133331</v>
      </c>
      <c r="T13" s="18">
        <v>162.44814500000001</v>
      </c>
      <c r="U13" s="18">
        <v>181.80370500000001</v>
      </c>
      <c r="V13" s="18">
        <v>118.655553</v>
      </c>
      <c r="W13" s="18">
        <v>102.703705</v>
      </c>
      <c r="X13" s="18">
        <v>61.737037000000001</v>
      </c>
      <c r="Y13" s="18">
        <v>42.837037000000002</v>
      </c>
      <c r="Z13" s="94">
        <v>36.844444000000003</v>
      </c>
      <c r="AA13" s="18">
        <v>73.248148999999998</v>
      </c>
      <c r="AB13" s="18">
        <v>88.903704000000005</v>
      </c>
      <c r="AC13" s="18">
        <v>89.970370000000003</v>
      </c>
      <c r="AD13" s="18">
        <v>151.31852000000001</v>
      </c>
      <c r="AE13" s="18">
        <v>1291.5999999999999</v>
      </c>
      <c r="AF13" s="18">
        <v>525.4</v>
      </c>
      <c r="AG13" s="18">
        <v>283.10000000000002</v>
      </c>
      <c r="AH13" s="18">
        <v>152.9</v>
      </c>
      <c r="AI13" s="18">
        <v>330.2</v>
      </c>
      <c r="AM13" s="61">
        <f t="shared" si="10"/>
        <v>23.766667000000002</v>
      </c>
      <c r="AN13" s="61">
        <f t="shared" si="11"/>
        <v>45.416666999999997</v>
      </c>
      <c r="AO13" s="61">
        <f t="shared" si="12"/>
        <v>20</v>
      </c>
      <c r="AQ13" s="62">
        <f t="shared" si="13"/>
        <v>3.1682840527773859</v>
      </c>
      <c r="AR13" s="62">
        <f t="shared" si="14"/>
        <v>3.8158791522146931</v>
      </c>
      <c r="AS13" s="62">
        <f t="shared" si="15"/>
        <v>2.9957322735539909</v>
      </c>
      <c r="AU13" s="61">
        <f t="shared" si="16"/>
        <v>23.766667000000002</v>
      </c>
      <c r="AV13" s="61">
        <f t="shared" si="17"/>
        <v>45.416666999999997</v>
      </c>
      <c r="AW13" s="61">
        <v>73</v>
      </c>
      <c r="AX13" s="71">
        <f t="shared" si="18"/>
        <v>53</v>
      </c>
      <c r="AY13" s="75">
        <f t="shared" si="19"/>
        <v>2.65</v>
      </c>
      <c r="BA13" s="62">
        <f t="shared" si="20"/>
        <v>3.1682840527773859</v>
      </c>
      <c r="BB13" s="62">
        <f t="shared" si="21"/>
        <v>3.8158791522146931</v>
      </c>
      <c r="BC13" s="62">
        <f t="shared" si="22"/>
        <v>4.290459441148391</v>
      </c>
    </row>
    <row r="14" spans="1:55" x14ac:dyDescent="0.25">
      <c r="AE14" s="58" t="s">
        <v>524</v>
      </c>
      <c r="AF14" s="58" t="s">
        <v>525</v>
      </c>
      <c r="AG14" s="58" t="s">
        <v>526</v>
      </c>
      <c r="AH14" s="58" t="s">
        <v>527</v>
      </c>
      <c r="AI14" s="58" t="s">
        <v>521</v>
      </c>
      <c r="AJ14" s="58" t="s">
        <v>522</v>
      </c>
      <c r="AK14" s="58" t="s">
        <v>523</v>
      </c>
      <c r="AL14" s="90" t="s">
        <v>579</v>
      </c>
    </row>
    <row r="15" spans="1:55" x14ac:dyDescent="0.25">
      <c r="R15" s="54" t="s">
        <v>541</v>
      </c>
      <c r="S15" s="63">
        <f>AVERAGE(S2:S13)</f>
        <v>323.5990144999999</v>
      </c>
      <c r="T15" s="63">
        <f t="shared" ref="T15:AD15" si="23">AVERAGE(T2:T13)</f>
        <v>283.74561933333331</v>
      </c>
      <c r="U15" s="63">
        <f t="shared" si="23"/>
        <v>306.7914505833333</v>
      </c>
      <c r="V15" s="63">
        <f t="shared" si="23"/>
        <v>220.78828175000001</v>
      </c>
      <c r="W15" s="63">
        <f t="shared" si="23"/>
        <v>148.43027608333333</v>
      </c>
      <c r="X15" s="63">
        <f t="shared" si="23"/>
        <v>117.855656</v>
      </c>
      <c r="Y15" s="63">
        <f t="shared" si="23"/>
        <v>101.45582875000001</v>
      </c>
      <c r="Z15" s="63">
        <f t="shared" si="23"/>
        <v>95.277790000000024</v>
      </c>
      <c r="AA15" s="63">
        <f t="shared" si="23"/>
        <v>199.97134433333335</v>
      </c>
      <c r="AB15" s="63">
        <f t="shared" si="23"/>
        <v>211.04903974999999</v>
      </c>
      <c r="AC15" s="63">
        <f t="shared" si="23"/>
        <v>228.3283278333333</v>
      </c>
      <c r="AD15" s="63">
        <f t="shared" si="23"/>
        <v>273.03673258333328</v>
      </c>
      <c r="AE15" s="64">
        <f>MAX(S15:AD15)</f>
        <v>323.5990144999999</v>
      </c>
      <c r="AF15" s="64">
        <f>MIN(S15:AD15)</f>
        <v>95.277790000000024</v>
      </c>
      <c r="AG15" s="64">
        <f>AE15-AF15</f>
        <v>228.32122449999986</v>
      </c>
      <c r="AH15" s="65">
        <f>AG15/AF15</f>
        <v>2.396374060523442</v>
      </c>
      <c r="AI15" s="64">
        <f>AVERAGE(S15:AD15)</f>
        <v>209.19411345833328</v>
      </c>
      <c r="AJ15" s="63">
        <f>MEDIAN(S15:AD15)</f>
        <v>215.91866075000002</v>
      </c>
      <c r="AK15" s="63">
        <f>_xlfn.STDEV.S(S15:AD15)</f>
        <v>79.461824022482602</v>
      </c>
      <c r="AL15" s="63">
        <f>SUM(S15:AD15)</f>
        <v>2510.3293614999993</v>
      </c>
    </row>
    <row r="16" spans="1:55" x14ac:dyDescent="0.25">
      <c r="R16" s="54" t="s">
        <v>542</v>
      </c>
      <c r="S16" s="63">
        <f>MAX(S2:S13)</f>
        <v>497.45555000000002</v>
      </c>
      <c r="T16" s="63">
        <f t="shared" ref="T16:AD16" si="24">MAX(T2:T13)</f>
        <v>420.800004</v>
      </c>
      <c r="U16" s="63">
        <f t="shared" si="24"/>
        <v>467.459249</v>
      </c>
      <c r="V16" s="63">
        <f t="shared" si="24"/>
        <v>373.574071</v>
      </c>
      <c r="W16" s="63">
        <f t="shared" si="24"/>
        <v>209.85555500000001</v>
      </c>
      <c r="X16" s="63">
        <f t="shared" si="24"/>
        <v>175.28888799999999</v>
      </c>
      <c r="Y16" s="63">
        <f t="shared" si="24"/>
        <v>168.68147999999999</v>
      </c>
      <c r="Z16" s="63">
        <f t="shared" si="24"/>
        <v>183.08889099999999</v>
      </c>
      <c r="AA16" s="63">
        <f t="shared" si="24"/>
        <v>385.64075100000002</v>
      </c>
      <c r="AB16" s="63">
        <f t="shared" si="24"/>
        <v>426.87408399999998</v>
      </c>
      <c r="AC16" s="63">
        <f t="shared" si="24"/>
        <v>475.25556899999998</v>
      </c>
      <c r="AD16" s="63">
        <f t="shared" si="24"/>
        <v>470.93332900000001</v>
      </c>
      <c r="AE16" s="64">
        <f>MAX(S16:AD16)</f>
        <v>497.45555000000002</v>
      </c>
      <c r="AF16" s="64">
        <f>MIN(S16:AD16)</f>
        <v>168.68147999999999</v>
      </c>
      <c r="AG16" s="64">
        <f>AE16-AF16</f>
        <v>328.77407000000005</v>
      </c>
      <c r="AH16" s="65">
        <f>AG16/AF16</f>
        <v>1.9490821991839298</v>
      </c>
      <c r="AI16" s="64">
        <f>AVERAGE(S16:AD16)</f>
        <v>354.57561841666666</v>
      </c>
      <c r="AJ16" s="63">
        <f>MEDIAN(S16:AD16)</f>
        <v>403.22037750000004</v>
      </c>
      <c r="AK16" s="63">
        <f>_xlfn.STDEV.S(S16:AD16)</f>
        <v>131.16638776034677</v>
      </c>
      <c r="AL16" s="63"/>
    </row>
    <row r="17" spans="1:38" x14ac:dyDescent="0.25">
      <c r="R17" s="54" t="s">
        <v>543</v>
      </c>
      <c r="S17" s="63">
        <f>MIN(S2:S13)</f>
        <v>181.133331</v>
      </c>
      <c r="T17" s="63">
        <f t="shared" ref="T17:AD17" si="25">MIN(T2:T13)</f>
        <v>162.44814500000001</v>
      </c>
      <c r="U17" s="63">
        <f t="shared" si="25"/>
        <v>181.80370500000001</v>
      </c>
      <c r="V17" s="63">
        <f t="shared" si="25"/>
        <v>118.655553</v>
      </c>
      <c r="W17" s="63">
        <f t="shared" si="25"/>
        <v>99.051850999999999</v>
      </c>
      <c r="X17" s="63">
        <f t="shared" si="25"/>
        <v>59.296297000000003</v>
      </c>
      <c r="Y17" s="63">
        <f t="shared" si="25"/>
        <v>42.837037000000002</v>
      </c>
      <c r="Z17" s="63">
        <f t="shared" si="25"/>
        <v>36.844444000000003</v>
      </c>
      <c r="AA17" s="63">
        <f t="shared" si="25"/>
        <v>73.248148999999998</v>
      </c>
      <c r="AB17" s="63">
        <f t="shared" si="25"/>
        <v>88.903704000000005</v>
      </c>
      <c r="AC17" s="63">
        <f t="shared" si="25"/>
        <v>89.970370000000003</v>
      </c>
      <c r="AD17" s="63">
        <f t="shared" si="25"/>
        <v>151.31852000000001</v>
      </c>
      <c r="AE17" s="64">
        <f>MAX(S17:AD17)</f>
        <v>181.80370500000001</v>
      </c>
      <c r="AF17" s="64">
        <f>MIN(S17:AD17)</f>
        <v>36.844444000000003</v>
      </c>
      <c r="AG17" s="64">
        <f>AE17-AF17</f>
        <v>144.959261</v>
      </c>
      <c r="AH17" s="65">
        <f>AG17/AF17</f>
        <v>3.9343587597630729</v>
      </c>
      <c r="AI17" s="64">
        <f>AVERAGE(S17:AD17)</f>
        <v>107.12592549999999</v>
      </c>
      <c r="AJ17" s="63">
        <f>MEDIAN(S17:AD17)</f>
        <v>94.511110500000001</v>
      </c>
      <c r="AK17" s="63">
        <f>_xlfn.STDEV.S(S17:AD17)</f>
        <v>51.698259649449469</v>
      </c>
      <c r="AL17" s="63"/>
    </row>
    <row r="18" spans="1:38" x14ac:dyDescent="0.25">
      <c r="R18" s="54" t="s">
        <v>540</v>
      </c>
      <c r="S18" s="66">
        <f t="shared" ref="S18:AB18" si="26">$AI$15</f>
        <v>209.19411345833328</v>
      </c>
      <c r="T18" s="66">
        <f t="shared" si="26"/>
        <v>209.19411345833328</v>
      </c>
      <c r="U18" s="66">
        <f t="shared" si="26"/>
        <v>209.19411345833328</v>
      </c>
      <c r="V18" s="66">
        <f t="shared" si="26"/>
        <v>209.19411345833328</v>
      </c>
      <c r="W18" s="66">
        <f t="shared" si="26"/>
        <v>209.19411345833328</v>
      </c>
      <c r="X18" s="66">
        <f t="shared" si="26"/>
        <v>209.19411345833328</v>
      </c>
      <c r="Y18" s="66">
        <f t="shared" si="26"/>
        <v>209.19411345833328</v>
      </c>
      <c r="Z18" s="66">
        <f t="shared" si="26"/>
        <v>209.19411345833328</v>
      </c>
      <c r="AA18" s="66">
        <f t="shared" si="26"/>
        <v>209.19411345833328</v>
      </c>
      <c r="AB18" s="66">
        <f t="shared" si="26"/>
        <v>209.19411345833328</v>
      </c>
      <c r="AC18" s="66">
        <f>$AI$15</f>
        <v>209.19411345833328</v>
      </c>
      <c r="AD18" s="66">
        <f>$AI$15</f>
        <v>209.19411345833328</v>
      </c>
      <c r="AE18" s="64"/>
      <c r="AF18" s="64"/>
      <c r="AG18" s="64"/>
      <c r="AH18" s="65"/>
      <c r="AI18" s="64"/>
      <c r="AJ18" s="63"/>
      <c r="AK18" s="63"/>
      <c r="AL18" s="63"/>
    </row>
    <row r="19" spans="1:38" x14ac:dyDescent="0.25">
      <c r="R19" s="54" t="s">
        <v>544</v>
      </c>
      <c r="S19" s="66">
        <f>AVERAGE($S$15:$V$15,$AA$15:$AD$15)</f>
        <v>255.9137263333333</v>
      </c>
      <c r="T19" s="66">
        <f t="shared" ref="T19:AD19" si="27">AVERAGE($S$15:$V$15,$AA$15:$AD$15)</f>
        <v>255.9137263333333</v>
      </c>
      <c r="U19" s="66">
        <f t="shared" si="27"/>
        <v>255.9137263333333</v>
      </c>
      <c r="V19" s="66">
        <f t="shared" si="27"/>
        <v>255.9137263333333</v>
      </c>
      <c r="W19" s="66"/>
      <c r="X19" s="66"/>
      <c r="Y19" s="66"/>
      <c r="Z19" s="66"/>
      <c r="AA19" s="66">
        <f t="shared" si="27"/>
        <v>255.9137263333333</v>
      </c>
      <c r="AB19" s="66">
        <f t="shared" si="27"/>
        <v>255.9137263333333</v>
      </c>
      <c r="AC19" s="66">
        <f t="shared" si="27"/>
        <v>255.9137263333333</v>
      </c>
      <c r="AD19" s="66">
        <f t="shared" si="27"/>
        <v>255.9137263333333</v>
      </c>
      <c r="AE19" s="64"/>
      <c r="AF19" s="64"/>
      <c r="AG19" s="64"/>
      <c r="AH19" s="65"/>
      <c r="AI19" s="64"/>
      <c r="AJ19" s="63"/>
      <c r="AK19" s="63"/>
      <c r="AL19" s="63"/>
    </row>
    <row r="20" spans="1:38" x14ac:dyDescent="0.25">
      <c r="R20" s="54" t="s">
        <v>545</v>
      </c>
      <c r="S20" s="66"/>
      <c r="T20" s="66"/>
      <c r="U20" s="66"/>
      <c r="V20" s="66"/>
      <c r="W20" s="66">
        <f>AVERAGE($W$15:$Z$15)</f>
        <v>115.75488770833334</v>
      </c>
      <c r="X20" s="66">
        <f>AVERAGE($W$15:$Z$15)</f>
        <v>115.75488770833334</v>
      </c>
      <c r="Y20" s="66">
        <f>AVERAGE($W$15:$Z$15)</f>
        <v>115.75488770833334</v>
      </c>
      <c r="Z20" s="66">
        <f>AVERAGE($W$15:$Z$15)</f>
        <v>115.75488770833334</v>
      </c>
      <c r="AA20" s="66"/>
      <c r="AB20" s="66"/>
      <c r="AC20" s="66"/>
      <c r="AD20" s="66"/>
      <c r="AE20" s="64"/>
      <c r="AF20" s="64"/>
      <c r="AG20" s="64"/>
      <c r="AH20" s="65"/>
      <c r="AI20" s="64"/>
      <c r="AJ20" s="63"/>
      <c r="AK20" s="63"/>
      <c r="AL20" s="63"/>
    </row>
    <row r="21" spans="1:38" x14ac:dyDescent="0.25">
      <c r="R21" s="55" t="s">
        <v>522</v>
      </c>
      <c r="S21" s="64">
        <f>MEDIAN(S2:S13)</f>
        <v>329.91110800000001</v>
      </c>
      <c r="T21" s="64">
        <f t="shared" ref="T21:AD21" si="28">MEDIAN(T2:T13)</f>
        <v>263.63148000000001</v>
      </c>
      <c r="U21" s="64">
        <f t="shared" si="28"/>
        <v>279.37955450000004</v>
      </c>
      <c r="V21" s="64">
        <f t="shared" si="28"/>
        <v>196.59822249999999</v>
      </c>
      <c r="W21" s="64">
        <f t="shared" si="28"/>
        <v>139.63447350000001</v>
      </c>
      <c r="X21" s="64">
        <f t="shared" si="28"/>
        <v>117.40256500000001</v>
      </c>
      <c r="Y21" s="64">
        <f t="shared" si="28"/>
        <v>97.428845499999994</v>
      </c>
      <c r="Z21" s="64">
        <f t="shared" si="28"/>
        <v>88.272151000000008</v>
      </c>
      <c r="AA21" s="64">
        <f t="shared" si="28"/>
        <v>183.89408750000001</v>
      </c>
      <c r="AB21" s="64">
        <f t="shared" si="28"/>
        <v>188.386394</v>
      </c>
      <c r="AC21" s="64">
        <f t="shared" si="28"/>
        <v>196.14023950000001</v>
      </c>
      <c r="AD21" s="64">
        <f t="shared" si="28"/>
        <v>250.26481900000002</v>
      </c>
      <c r="AE21" s="64">
        <f>MAX(S21:AD21)</f>
        <v>329.91110800000001</v>
      </c>
      <c r="AF21" s="64">
        <f>MIN(S21:AD21)</f>
        <v>88.272151000000008</v>
      </c>
      <c r="AG21" s="64">
        <f>AE21-AF21</f>
        <v>241.638957</v>
      </c>
      <c r="AH21" s="65">
        <f>AG21/AF21</f>
        <v>2.7374313898842226</v>
      </c>
      <c r="AI21" s="64">
        <f>AVERAGE(S21:AD21)</f>
        <v>194.24532833333333</v>
      </c>
      <c r="AJ21" s="63">
        <f>MEDIAN(S21:AD21)</f>
        <v>192.26331675</v>
      </c>
      <c r="AK21" s="63">
        <f>_xlfn.STDEV.S(S21:AD21)</f>
        <v>75.827055088593539</v>
      </c>
      <c r="AL21" s="63"/>
    </row>
    <row r="22" spans="1:38" x14ac:dyDescent="0.25">
      <c r="R22" s="54" t="s">
        <v>523</v>
      </c>
      <c r="S22" s="63">
        <f>_xlfn.STDEV.S(S2:S13)</f>
        <v>85.442138844152709</v>
      </c>
      <c r="T22" s="63">
        <f t="shared" ref="T22:AD22" si="29">_xlfn.STDEV.S(T2:T13)</f>
        <v>80.393152703093463</v>
      </c>
      <c r="U22" s="63">
        <f t="shared" si="29"/>
        <v>85.943516422195614</v>
      </c>
      <c r="V22" s="63">
        <f t="shared" si="29"/>
        <v>73.274952414433372</v>
      </c>
      <c r="W22" s="63">
        <f t="shared" si="29"/>
        <v>39.17516917931038</v>
      </c>
      <c r="X22" s="63">
        <f t="shared" si="29"/>
        <v>42.251663657531104</v>
      </c>
      <c r="Y22" s="63">
        <f t="shared" si="29"/>
        <v>38.427179529223189</v>
      </c>
      <c r="Z22" s="63">
        <f t="shared" si="29"/>
        <v>38.922648116454106</v>
      </c>
      <c r="AA22" s="63">
        <f t="shared" si="29"/>
        <v>83.007809181057894</v>
      </c>
      <c r="AB22" s="63">
        <f t="shared" si="29"/>
        <v>90.046163356836246</v>
      </c>
      <c r="AC22" s="63">
        <f t="shared" si="29"/>
        <v>108.00538077930449</v>
      </c>
      <c r="AD22" s="63">
        <f t="shared" si="29"/>
        <v>90.614101683718474</v>
      </c>
      <c r="AE22" s="64"/>
      <c r="AF22" s="64"/>
      <c r="AG22" s="64"/>
      <c r="AH22" s="65"/>
      <c r="AI22" s="64"/>
      <c r="AJ22" s="63"/>
      <c r="AK22" s="63"/>
      <c r="AL22" s="63"/>
    </row>
    <row r="23" spans="1:38" x14ac:dyDescent="0.25">
      <c r="R23" s="54" t="s">
        <v>526</v>
      </c>
      <c r="S23" s="63">
        <f>S16-S17</f>
        <v>316.32221900000002</v>
      </c>
      <c r="T23" s="63">
        <f>T16-T17</f>
        <v>258.35185899999999</v>
      </c>
      <c r="U23" s="63">
        <f t="shared" ref="U23:AD23" si="30">U16-U17</f>
        <v>285.65554399999996</v>
      </c>
      <c r="V23" s="63">
        <f t="shared" si="30"/>
        <v>254.91851800000001</v>
      </c>
      <c r="W23" s="63">
        <f t="shared" si="30"/>
        <v>110.80370400000001</v>
      </c>
      <c r="X23" s="63">
        <f t="shared" si="30"/>
        <v>115.99259099999998</v>
      </c>
      <c r="Y23" s="63">
        <f t="shared" si="30"/>
        <v>125.84444299999998</v>
      </c>
      <c r="Z23" s="63">
        <f t="shared" si="30"/>
        <v>146.24444699999998</v>
      </c>
      <c r="AA23" s="63">
        <f t="shared" si="30"/>
        <v>312.39260200000001</v>
      </c>
      <c r="AB23" s="63">
        <f>AB16-AB17</f>
        <v>337.97037999999998</v>
      </c>
      <c r="AC23" s="63">
        <f t="shared" si="30"/>
        <v>385.28519899999998</v>
      </c>
      <c r="AD23" s="63">
        <f t="shared" si="30"/>
        <v>319.61480900000004</v>
      </c>
      <c r="AE23" s="64">
        <f>MAX(S23:AD23)</f>
        <v>385.28519899999998</v>
      </c>
      <c r="AF23" s="64">
        <f>MIN(S23:AD23)</f>
        <v>110.80370400000001</v>
      </c>
      <c r="AG23" s="64">
        <f>AE23-AF23</f>
        <v>274.481495</v>
      </c>
      <c r="AH23" s="65">
        <f>AG23/AF23</f>
        <v>2.4771869990916549</v>
      </c>
      <c r="AI23" s="64">
        <f>AVERAGE(S23:AD23)</f>
        <v>247.44969291666663</v>
      </c>
      <c r="AJ23" s="63">
        <f>MEDIAN(S23:AD23)</f>
        <v>272.00370149999998</v>
      </c>
      <c r="AK23" s="63">
        <f>_xlfn.STDEV.S(S23:AD23)</f>
        <v>97.224760204964056</v>
      </c>
      <c r="AL23" s="63"/>
    </row>
    <row r="24" spans="1:38" x14ac:dyDescent="0.25">
      <c r="R24" s="54" t="s">
        <v>527</v>
      </c>
      <c r="S24" s="67">
        <f>S23/S17</f>
        <v>1.7463501457939843</v>
      </c>
      <c r="T24" s="67">
        <f t="shared" ref="T24:AD24" si="31">T23/T17</f>
        <v>1.5903650915804546</v>
      </c>
      <c r="U24" s="67">
        <f t="shared" si="31"/>
        <v>1.5712305973082339</v>
      </c>
      <c r="V24" s="67">
        <f t="shared" si="31"/>
        <v>2.1483909648965187</v>
      </c>
      <c r="W24" s="67">
        <f t="shared" si="31"/>
        <v>1.1186434466530062</v>
      </c>
      <c r="X24" s="67">
        <f t="shared" si="31"/>
        <v>1.9561523546740189</v>
      </c>
      <c r="Y24" s="67">
        <f t="shared" si="31"/>
        <v>2.9377485422252705</v>
      </c>
      <c r="Z24" s="67">
        <f t="shared" si="31"/>
        <v>3.9692401654914367</v>
      </c>
      <c r="AA24" s="67">
        <f t="shared" si="31"/>
        <v>4.26485319103422</v>
      </c>
      <c r="AB24" s="67">
        <f t="shared" si="31"/>
        <v>3.8015331734659781</v>
      </c>
      <c r="AC24" s="67">
        <f t="shared" si="31"/>
        <v>4.2823565024796491</v>
      </c>
      <c r="AD24" s="67">
        <f t="shared" si="31"/>
        <v>2.1121988835206689</v>
      </c>
      <c r="AE24" s="64"/>
      <c r="AF24" s="64"/>
      <c r="AG24" s="64"/>
      <c r="AH24" s="65"/>
      <c r="AI24" s="64"/>
      <c r="AJ24" s="63"/>
      <c r="AK24" s="63"/>
      <c r="AL24" s="63"/>
    </row>
    <row r="31" spans="1:38" x14ac:dyDescent="0.25">
      <c r="A31" t="s">
        <v>580</v>
      </c>
    </row>
    <row r="54" spans="1:1" x14ac:dyDescent="0.25">
      <c r="A54" t="s">
        <v>581</v>
      </c>
    </row>
    <row r="75" spans="1:1" x14ac:dyDescent="0.25">
      <c r="A75" s="68" t="s">
        <v>582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21</vt:i4>
      </vt:variant>
    </vt:vector>
  </HeadingPairs>
  <TitlesOfParts>
    <vt:vector size="21" baseType="lpstr">
      <vt:lpstr>Sub-Bacia 70</vt:lpstr>
      <vt:lpstr>Sub-Bacia 71</vt:lpstr>
      <vt:lpstr>Sub-Bacia 72</vt:lpstr>
      <vt:lpstr>Sub-Bacia 73</vt:lpstr>
      <vt:lpstr>Sub-Bacia 74</vt:lpstr>
      <vt:lpstr>Sub-Bacia 75</vt:lpstr>
      <vt:lpstr>Sub-Bacia 76</vt:lpstr>
      <vt:lpstr>Sub-Bacia 77</vt:lpstr>
      <vt:lpstr>Sub-Bacia 80</vt:lpstr>
      <vt:lpstr>Sub-Bacia 81</vt:lpstr>
      <vt:lpstr>Sub-Bacia 82</vt:lpstr>
      <vt:lpstr>Sub-Bacia 83</vt:lpstr>
      <vt:lpstr>Sub-Bacia 84</vt:lpstr>
      <vt:lpstr>Sub-Bacia 85</vt:lpstr>
      <vt:lpstr>Sub-Bacia 86</vt:lpstr>
      <vt:lpstr>Sub-Bacia 87</vt:lpstr>
      <vt:lpstr>Sub-Bacia 88</vt:lpstr>
      <vt:lpstr>Resumo Bacia 7</vt:lpstr>
      <vt:lpstr>Resumo Bacia 8</vt:lpstr>
      <vt:lpstr>ARCGIS</vt:lpstr>
      <vt:lpstr>Tabelas - Rios_Referências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2015-03-17T14:01:16Z</dcterms:modified>
</cp:coreProperties>
</file>